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pol01\compartidas\CONTRATACION PUBLICA\ESTADISTICA EMPRESAS\"/>
    </mc:Choice>
  </mc:AlternateContent>
  <bookViews>
    <workbookView xWindow="0" yWindow="0" windowWidth="29010" windowHeight="13800"/>
  </bookViews>
  <sheets>
    <sheet name="Adjudicados 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F53" i="1"/>
  <c r="E53" i="1"/>
  <c r="D53" i="1"/>
  <c r="H52" i="1"/>
  <c r="I50" i="1" s="1"/>
  <c r="L50" i="1" s="1"/>
  <c r="H51" i="1"/>
  <c r="L51" i="1" s="1"/>
  <c r="H50" i="1"/>
  <c r="H47" i="1"/>
  <c r="H46" i="1"/>
  <c r="H45" i="1"/>
  <c r="H44" i="1"/>
  <c r="H43" i="1"/>
  <c r="H42" i="1"/>
  <c r="H41" i="1"/>
  <c r="H40" i="1"/>
  <c r="H39" i="1"/>
  <c r="H38" i="1"/>
  <c r="M37" i="1"/>
  <c r="H37" i="1"/>
  <c r="H36" i="1"/>
  <c r="H35" i="1"/>
  <c r="H34" i="1"/>
  <c r="H33" i="1"/>
  <c r="L26" i="1"/>
  <c r="G26" i="1"/>
  <c r="F26" i="1"/>
  <c r="E26" i="1"/>
  <c r="D26" i="1"/>
  <c r="H25" i="1"/>
  <c r="H24" i="1"/>
  <c r="L24" i="1" s="1"/>
  <c r="I23" i="1"/>
  <c r="L23" i="1" s="1"/>
  <c r="H23" i="1"/>
  <c r="H21" i="1"/>
  <c r="H20" i="1"/>
  <c r="H19" i="1"/>
  <c r="H18" i="1"/>
  <c r="H17" i="1"/>
  <c r="H16" i="1"/>
  <c r="H15" i="1"/>
  <c r="H14" i="1"/>
  <c r="H13" i="1"/>
  <c r="H12" i="1"/>
  <c r="H11" i="1"/>
  <c r="M10" i="1"/>
  <c r="H10" i="1"/>
  <c r="I10" i="1" s="1"/>
  <c r="H9" i="1"/>
  <c r="H8" i="1"/>
  <c r="H7" i="1"/>
  <c r="H6" i="1"/>
  <c r="L9" i="1" l="1"/>
  <c r="L34" i="1"/>
  <c r="L6" i="1"/>
  <c r="L13" i="1"/>
  <c r="L25" i="1"/>
  <c r="M23" i="1" s="1"/>
  <c r="L52" i="1"/>
  <c r="M50" i="1" s="1"/>
  <c r="I33" i="1"/>
  <c r="L33" i="1" s="1"/>
  <c r="I40" i="1"/>
  <c r="I6" i="1"/>
  <c r="L8" i="1" s="1"/>
  <c r="I13" i="1"/>
  <c r="L14" i="1" s="1"/>
  <c r="I44" i="1"/>
  <c r="L45" i="1" s="1"/>
  <c r="I20" i="1"/>
  <c r="I38" i="1"/>
  <c r="I47" i="1"/>
  <c r="I17" i="1"/>
  <c r="L18" i="1" s="1"/>
  <c r="M33" i="1" l="1"/>
  <c r="L49" i="1"/>
  <c r="L47" i="1"/>
  <c r="L48" i="1"/>
  <c r="M47" i="1" s="1"/>
  <c r="L17" i="1"/>
  <c r="L41" i="1"/>
  <c r="L43" i="1"/>
  <c r="L42" i="1"/>
  <c r="H53" i="1"/>
  <c r="L35" i="1"/>
  <c r="L36" i="1"/>
  <c r="L44" i="1"/>
  <c r="L16" i="1"/>
  <c r="L40" i="1"/>
  <c r="L46" i="1"/>
  <c r="L19" i="1"/>
  <c r="L15" i="1"/>
  <c r="M13" i="1" s="1"/>
  <c r="H26" i="1"/>
  <c r="L7" i="1"/>
  <c r="M6" i="1" s="1"/>
  <c r="L22" i="1"/>
  <c r="L20" i="1"/>
  <c r="L21" i="1"/>
  <c r="M41" i="1" l="1"/>
  <c r="M17" i="1"/>
  <c r="M44" i="1"/>
  <c r="M20" i="1"/>
  <c r="J14" i="1"/>
  <c r="J23" i="1"/>
  <c r="J12" i="1"/>
  <c r="J22" i="1"/>
  <c r="J7" i="1"/>
  <c r="J8" i="1"/>
  <c r="J10" i="1"/>
  <c r="J16" i="1"/>
  <c r="J21" i="1"/>
  <c r="J25" i="1"/>
  <c r="J6" i="1"/>
  <c r="K6" i="1" s="1"/>
  <c r="J11" i="1"/>
  <c r="J13" i="1"/>
  <c r="J9" i="1"/>
  <c r="J15" i="1"/>
  <c r="J24" i="1"/>
  <c r="J20" i="1"/>
  <c r="J19" i="1"/>
  <c r="J18" i="1"/>
  <c r="J17" i="1"/>
  <c r="K17" i="1" s="1"/>
  <c r="J50" i="1"/>
  <c r="J49" i="1"/>
  <c r="J45" i="1"/>
  <c r="J42" i="1"/>
  <c r="J35" i="1"/>
  <c r="J48" i="1"/>
  <c r="J39" i="1"/>
  <c r="J36" i="1"/>
  <c r="K33" i="1" s="1"/>
  <c r="J43" i="1"/>
  <c r="J52" i="1"/>
  <c r="J37" i="1"/>
  <c r="J33" i="1"/>
  <c r="J44" i="1"/>
  <c r="K44" i="1" s="1"/>
  <c r="J51" i="1"/>
  <c r="J47" i="1"/>
  <c r="J38" i="1"/>
  <c r="J34" i="1"/>
  <c r="J40" i="1"/>
  <c r="J41" i="1"/>
  <c r="J46" i="1"/>
  <c r="K47" i="1" l="1"/>
  <c r="K37" i="1"/>
  <c r="K23" i="1"/>
  <c r="K20" i="1"/>
  <c r="J26" i="1" s="1"/>
  <c r="K10" i="1"/>
  <c r="K41" i="1"/>
  <c r="J53" i="1" s="1"/>
  <c r="K50" i="1"/>
  <c r="K13" i="1"/>
</calcChain>
</file>

<file path=xl/sharedStrings.xml><?xml version="1.0" encoding="utf-8"?>
<sst xmlns="http://schemas.openxmlformats.org/spreadsheetml/2006/main" count="75" uniqueCount="26">
  <si>
    <t>IMPORTE ADJUDICADO DURANTE EL EJERICIO 2025</t>
  </si>
  <si>
    <t>TIPO PROCEDIMIENTO</t>
  </si>
  <si>
    <t>TIPO EMPRESA</t>
  </si>
  <si>
    <t xml:space="preserve">TOTAL GENERAL </t>
  </si>
  <si>
    <r>
      <t xml:space="preserve">% TIPO DE PROCEDIMIENTO RESPECTO AL                        </t>
    </r>
    <r>
      <rPr>
        <b/>
        <i/>
        <u/>
        <sz val="11"/>
        <color theme="0"/>
        <rFont val="Arial Nova Light"/>
        <family val="2"/>
      </rPr>
      <t>TOTAL GENERAL</t>
    </r>
  </si>
  <si>
    <r>
      <t xml:space="preserve">% TIPO DE CONTRATO RESPECTO AL                                            </t>
    </r>
    <r>
      <rPr>
        <b/>
        <i/>
        <u/>
        <sz val="11"/>
        <color theme="0"/>
        <rFont val="Arial Nova Light"/>
        <family val="2"/>
      </rPr>
      <t>TIPO DE PROCEDIMIENTO</t>
    </r>
  </si>
  <si>
    <t>GRANDE</t>
  </si>
  <si>
    <t>MEDIANA</t>
  </si>
  <si>
    <t>PEQUEÑA</t>
  </si>
  <si>
    <t>MICRO</t>
  </si>
  <si>
    <t>ABIERTO</t>
  </si>
  <si>
    <t>Obras</t>
  </si>
  <si>
    <t>Servicios</t>
  </si>
  <si>
    <t>Suministro</t>
  </si>
  <si>
    <t>Ser &amp; Sum</t>
  </si>
  <si>
    <t>NEGOCIADO</t>
  </si>
  <si>
    <t>Suministros</t>
  </si>
  <si>
    <t>S.A.R.A.</t>
  </si>
  <si>
    <t>ABIERTO SIMPLIFICADO</t>
  </si>
  <si>
    <t>ABIERTO SUPERSIMPLIFICADO</t>
  </si>
  <si>
    <t>CONTRATOS MENORES</t>
  </si>
  <si>
    <t>TOTAL ADJUDICADO</t>
  </si>
  <si>
    <t>NÚMERO DE CONTRATOS ADJUDICADOS DURANTE EL EJERICIO 2025</t>
  </si>
  <si>
    <t>TOTAL GENERAL</t>
  </si>
  <si>
    <t>TOTAL CONTRATOS</t>
  </si>
  <si>
    <t>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</si>
</sst>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3"/>
      <color rgb="FF4F7E95"/>
      <name val="Arial Nova Light"/>
      <family val="2"/>
    </font>
    <font>
      <b/>
      <sz val="11"/>
      <color theme="0"/>
      <name val="Arial Nova Light"/>
      <family val="2"/>
    </font>
    <font>
      <b/>
      <i/>
      <u/>
      <sz val="11"/>
      <color theme="0"/>
      <name val="Arial Nova Light"/>
      <family val="2"/>
    </font>
    <font>
      <i/>
      <sz val="11"/>
      <color theme="1"/>
      <name val="Arial Nova Light"/>
      <family val="2"/>
    </font>
    <font>
      <sz val="11"/>
      <color theme="1"/>
      <name val="Arial Nova Light"/>
      <family val="2"/>
    </font>
    <font>
      <sz val="11"/>
      <name val="Arial Nova Light"/>
      <family val="2"/>
    </font>
    <font>
      <b/>
      <sz val="13"/>
      <color rgb="FFFFFFFF"/>
      <name val="Arial Nova Light"/>
      <family val="2"/>
    </font>
    <font>
      <b/>
      <sz val="11"/>
      <color rgb="FFFFFFFF"/>
      <name val="Arial Nova Light"/>
      <family val="2"/>
    </font>
    <font>
      <sz val="13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rgb="FF4F7E95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4F7E95"/>
        <bgColor indexed="64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1"/>
      </bottom>
      <diagonal/>
    </border>
    <border>
      <left style="medium">
        <color theme="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/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Border="1"/>
    <xf numFmtId="4" fontId="2" fillId="2" borderId="1" xfId="0" applyNumberFormat="1" applyFont="1" applyFill="1" applyBorder="1" applyAlignment="1">
      <alignment horizontal="left" vertical="center" wrapText="1"/>
    </xf>
    <xf numFmtId="0" fontId="0" fillId="0" borderId="2" xfId="0" applyBorder="1"/>
    <xf numFmtId="4" fontId="3" fillId="3" borderId="3" xfId="0" applyNumberFormat="1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4" fontId="3" fillId="3" borderId="9" xfId="0" applyNumberFormat="1" applyFont="1" applyFill="1" applyBorder="1" applyAlignment="1">
      <alignment horizontal="center" vertical="center" wrapText="1"/>
    </xf>
    <xf numFmtId="4" fontId="3" fillId="3" borderId="10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4" fontId="3" fillId="3" borderId="13" xfId="0" applyNumberFormat="1" applyFont="1" applyFill="1" applyBorder="1" applyAlignment="1">
      <alignment horizontal="center" vertical="center" wrapText="1"/>
    </xf>
    <xf numFmtId="4" fontId="3" fillId="3" borderId="14" xfId="0" applyNumberFormat="1" applyFont="1" applyFill="1" applyBorder="1" applyAlignment="1">
      <alignment horizontal="center" vertical="center" wrapText="1"/>
    </xf>
    <xf numFmtId="4" fontId="3" fillId="3" borderId="15" xfId="0" applyNumberFormat="1" applyFont="1" applyFill="1" applyBorder="1" applyAlignment="1">
      <alignment horizontal="center" vertical="center" wrapText="1"/>
    </xf>
    <xf numFmtId="4" fontId="3" fillId="3" borderId="16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/>
    </xf>
    <xf numFmtId="4" fontId="6" fillId="0" borderId="18" xfId="0" applyNumberFormat="1" applyFont="1" applyBorder="1"/>
    <xf numFmtId="4" fontId="7" fillId="4" borderId="19" xfId="0" applyNumberFormat="1" applyFont="1" applyFill="1" applyBorder="1" applyAlignment="1">
      <alignment horizontal="right" vertical="center"/>
    </xf>
    <xf numFmtId="10" fontId="6" fillId="0" borderId="18" xfId="1" applyNumberFormat="1" applyFont="1" applyBorder="1" applyAlignment="1">
      <alignment horizontal="center"/>
    </xf>
    <xf numFmtId="10" fontId="6" fillId="4" borderId="19" xfId="1" applyNumberFormat="1" applyFont="1" applyFill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4" fontId="3" fillId="3" borderId="21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left"/>
    </xf>
    <xf numFmtId="4" fontId="6" fillId="0" borderId="23" xfId="0" applyNumberFormat="1" applyFont="1" applyBorder="1"/>
    <xf numFmtId="4" fontId="7" fillId="4" borderId="24" xfId="0" applyNumberFormat="1" applyFont="1" applyFill="1" applyBorder="1" applyAlignment="1">
      <alignment horizontal="right" vertical="center"/>
    </xf>
    <xf numFmtId="10" fontId="6" fillId="0" borderId="23" xfId="1" applyNumberFormat="1" applyFont="1" applyBorder="1" applyAlignment="1">
      <alignment horizontal="center"/>
    </xf>
    <xf numFmtId="10" fontId="6" fillId="4" borderId="24" xfId="1" applyNumberFormat="1" applyFont="1" applyFill="1" applyBorder="1" applyAlignment="1">
      <alignment horizontal="center" vertical="center"/>
    </xf>
    <xf numFmtId="10" fontId="6" fillId="0" borderId="25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4" fontId="6" fillId="0" borderId="24" xfId="0" applyNumberFormat="1" applyFont="1" applyBorder="1"/>
    <xf numFmtId="4" fontId="6" fillId="0" borderId="26" xfId="0" applyNumberFormat="1" applyFont="1" applyBorder="1"/>
    <xf numFmtId="10" fontId="6" fillId="0" borderId="24" xfId="1" applyNumberFormat="1" applyFont="1" applyBorder="1" applyAlignment="1">
      <alignment horizontal="center"/>
    </xf>
    <xf numFmtId="0" fontId="6" fillId="0" borderId="27" xfId="0" applyFont="1" applyBorder="1" applyAlignment="1">
      <alignment horizontal="left"/>
    </xf>
    <xf numFmtId="4" fontId="6" fillId="0" borderId="28" xfId="0" applyNumberFormat="1" applyFont="1" applyBorder="1"/>
    <xf numFmtId="4" fontId="7" fillId="4" borderId="29" xfId="0" applyNumberFormat="1" applyFont="1" applyFill="1" applyBorder="1" applyAlignment="1">
      <alignment horizontal="right" vertical="center"/>
    </xf>
    <xf numFmtId="10" fontId="6" fillId="0" borderId="30" xfId="1" applyNumberFormat="1" applyFont="1" applyBorder="1" applyAlignment="1">
      <alignment horizontal="center"/>
    </xf>
    <xf numFmtId="10" fontId="6" fillId="4" borderId="29" xfId="1" applyNumberFormat="1" applyFont="1" applyFill="1" applyBorder="1" applyAlignment="1">
      <alignment horizontal="center" vertical="center"/>
    </xf>
    <xf numFmtId="10" fontId="6" fillId="0" borderId="31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left"/>
    </xf>
    <xf numFmtId="4" fontId="6" fillId="0" borderId="33" xfId="0" applyNumberFormat="1" applyFont="1" applyBorder="1"/>
    <xf numFmtId="0" fontId="6" fillId="0" borderId="34" xfId="0" applyFont="1" applyBorder="1" applyAlignment="1">
      <alignment horizontal="left"/>
    </xf>
    <xf numFmtId="4" fontId="6" fillId="0" borderId="35" xfId="0" applyNumberFormat="1" applyFont="1" applyBorder="1"/>
    <xf numFmtId="4" fontId="7" fillId="4" borderId="36" xfId="0" applyNumberFormat="1" applyFont="1" applyFill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/>
    </xf>
    <xf numFmtId="10" fontId="6" fillId="0" borderId="37" xfId="1" applyNumberFormat="1" applyFont="1" applyBorder="1" applyAlignment="1">
      <alignment horizontal="center"/>
    </xf>
    <xf numFmtId="10" fontId="6" fillId="0" borderId="38" xfId="1" applyNumberFormat="1" applyFont="1" applyBorder="1" applyAlignment="1">
      <alignment horizontal="center"/>
    </xf>
    <xf numFmtId="0" fontId="6" fillId="0" borderId="39" xfId="0" applyFont="1" applyBorder="1" applyAlignment="1">
      <alignment horizontal="left"/>
    </xf>
    <xf numFmtId="4" fontId="6" fillId="0" borderId="40" xfId="0" applyNumberFormat="1" applyFont="1" applyBorder="1"/>
    <xf numFmtId="10" fontId="6" fillId="0" borderId="35" xfId="1" applyNumberFormat="1" applyFont="1" applyBorder="1" applyAlignment="1">
      <alignment horizontal="center"/>
    </xf>
    <xf numFmtId="0" fontId="6" fillId="0" borderId="41" xfId="0" applyFont="1" applyBorder="1" applyAlignment="1">
      <alignment horizontal="left"/>
    </xf>
    <xf numFmtId="4" fontId="6" fillId="0" borderId="42" xfId="0" applyNumberFormat="1" applyFont="1" applyBorder="1"/>
    <xf numFmtId="4" fontId="7" fillId="4" borderId="42" xfId="0" applyNumberFormat="1" applyFont="1" applyFill="1" applyBorder="1" applyAlignment="1">
      <alignment horizontal="right" vertical="center"/>
    </xf>
    <xf numFmtId="10" fontId="6" fillId="4" borderId="36" xfId="1" applyNumberFormat="1" applyFont="1" applyFill="1" applyBorder="1" applyAlignment="1">
      <alignment horizontal="center" vertical="center"/>
    </xf>
    <xf numFmtId="10" fontId="6" fillId="0" borderId="43" xfId="0" applyNumberFormat="1" applyFont="1" applyBorder="1" applyAlignment="1">
      <alignment horizontal="center" vertical="center"/>
    </xf>
    <xf numFmtId="4" fontId="6" fillId="0" borderId="44" xfId="0" applyNumberFormat="1" applyFont="1" applyBorder="1"/>
    <xf numFmtId="10" fontId="6" fillId="0" borderId="45" xfId="1" applyNumberFormat="1" applyFont="1" applyBorder="1" applyAlignment="1">
      <alignment horizontal="center"/>
    </xf>
    <xf numFmtId="10" fontId="6" fillId="0" borderId="44" xfId="1" applyNumberFormat="1" applyFont="1" applyBorder="1" applyAlignment="1">
      <alignment horizontal="center"/>
    </xf>
    <xf numFmtId="10" fontId="6" fillId="0" borderId="46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top"/>
    </xf>
    <xf numFmtId="4" fontId="6" fillId="0" borderId="30" xfId="0" applyNumberFormat="1" applyFont="1" applyBorder="1"/>
    <xf numFmtId="4" fontId="6" fillId="0" borderId="1" xfId="0" applyNumberFormat="1" applyFont="1" applyBorder="1"/>
    <xf numFmtId="10" fontId="6" fillId="0" borderId="48" xfId="0" applyNumberFormat="1" applyFont="1" applyBorder="1" applyAlignment="1">
      <alignment horizontal="center" vertical="center"/>
    </xf>
    <xf numFmtId="4" fontId="3" fillId="3" borderId="49" xfId="0" applyNumberFormat="1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left" vertical="top"/>
    </xf>
    <xf numFmtId="4" fontId="6" fillId="0" borderId="50" xfId="0" applyNumberFormat="1" applyFont="1" applyBorder="1"/>
    <xf numFmtId="4" fontId="7" fillId="4" borderId="51" xfId="0" applyNumberFormat="1" applyFont="1" applyFill="1" applyBorder="1" applyAlignment="1">
      <alignment horizontal="center" vertical="center"/>
    </xf>
    <xf numFmtId="10" fontId="6" fillId="0" borderId="50" xfId="1" applyNumberFormat="1" applyFont="1" applyBorder="1" applyAlignment="1">
      <alignment horizontal="center"/>
    </xf>
    <xf numFmtId="10" fontId="6" fillId="4" borderId="51" xfId="1" applyNumberFormat="1" applyFont="1" applyFill="1" applyBorder="1" applyAlignment="1">
      <alignment horizontal="center" vertical="center"/>
    </xf>
    <xf numFmtId="10" fontId="6" fillId="0" borderId="52" xfId="0" applyNumberFormat="1" applyFont="1" applyBorder="1" applyAlignment="1">
      <alignment horizontal="center" vertical="center"/>
    </xf>
    <xf numFmtId="4" fontId="3" fillId="3" borderId="53" xfId="0" applyNumberFormat="1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left" vertical="top"/>
    </xf>
    <xf numFmtId="4" fontId="6" fillId="0" borderId="54" xfId="0" applyNumberFormat="1" applyFont="1" applyBorder="1"/>
    <xf numFmtId="10" fontId="6" fillId="0" borderId="55" xfId="1" applyNumberFormat="1" applyFont="1" applyBorder="1" applyAlignment="1">
      <alignment horizontal="center"/>
    </xf>
    <xf numFmtId="10" fontId="6" fillId="0" borderId="54" xfId="1" applyNumberFormat="1" applyFont="1" applyBorder="1" applyAlignment="1">
      <alignment horizontal="center"/>
    </xf>
    <xf numFmtId="10" fontId="6" fillId="0" borderId="56" xfId="0" applyNumberFormat="1" applyFont="1" applyBorder="1" applyAlignment="1">
      <alignment horizontal="center" vertical="center"/>
    </xf>
    <xf numFmtId="4" fontId="3" fillId="3" borderId="57" xfId="0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left" vertical="top"/>
    </xf>
    <xf numFmtId="4" fontId="6" fillId="0" borderId="58" xfId="0" applyNumberFormat="1" applyFont="1" applyBorder="1"/>
    <xf numFmtId="4" fontId="6" fillId="0" borderId="59" xfId="0" applyNumberFormat="1" applyFont="1" applyBorder="1"/>
    <xf numFmtId="4" fontId="7" fillId="4" borderId="60" xfId="0" applyNumberFormat="1" applyFont="1" applyFill="1" applyBorder="1" applyAlignment="1">
      <alignment horizontal="center" vertical="center"/>
    </xf>
    <xf numFmtId="10" fontId="6" fillId="0" borderId="60" xfId="1" applyNumberFormat="1" applyFont="1" applyBorder="1" applyAlignment="1">
      <alignment horizontal="center"/>
    </xf>
    <xf numFmtId="10" fontId="6" fillId="4" borderId="60" xfId="1" applyNumberFormat="1" applyFont="1" applyFill="1" applyBorder="1" applyAlignment="1">
      <alignment horizontal="center" vertical="center"/>
    </xf>
    <xf numFmtId="10" fontId="6" fillId="0" borderId="61" xfId="0" applyNumberFormat="1" applyFont="1" applyBorder="1" applyAlignment="1">
      <alignment horizontal="center" vertical="center"/>
    </xf>
    <xf numFmtId="4" fontId="7" fillId="4" borderId="62" xfId="0" applyNumberFormat="1" applyFont="1" applyFill="1" applyBorder="1" applyAlignment="1">
      <alignment horizontal="center" vertical="center"/>
    </xf>
    <xf numFmtId="10" fontId="6" fillId="4" borderId="62" xfId="1" applyNumberFormat="1" applyFont="1" applyFill="1" applyBorder="1" applyAlignment="1">
      <alignment horizontal="center" vertical="center"/>
    </xf>
    <xf numFmtId="10" fontId="6" fillId="0" borderId="63" xfId="0" applyNumberFormat="1" applyFont="1" applyBorder="1" applyAlignment="1">
      <alignment horizontal="center" vertical="center"/>
    </xf>
    <xf numFmtId="0" fontId="6" fillId="0" borderId="51" xfId="0" applyFont="1" applyBorder="1" applyAlignment="1">
      <alignment horizontal="left" vertical="top"/>
    </xf>
    <xf numFmtId="4" fontId="6" fillId="0" borderId="51" xfId="0" applyNumberFormat="1" applyFont="1" applyBorder="1"/>
    <xf numFmtId="10" fontId="6" fillId="0" borderId="51" xfId="1" applyNumberFormat="1" applyFont="1" applyBorder="1" applyAlignment="1">
      <alignment horizontal="center"/>
    </xf>
    <xf numFmtId="4" fontId="3" fillId="3" borderId="64" xfId="0" applyNumberFormat="1" applyFont="1" applyFill="1" applyBorder="1" applyAlignment="1">
      <alignment horizontal="center" vertical="center" wrapText="1"/>
    </xf>
    <xf numFmtId="10" fontId="6" fillId="0" borderId="58" xfId="1" applyNumberFormat="1" applyFont="1" applyBorder="1" applyAlignment="1">
      <alignment horizontal="center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4" fontId="9" fillId="5" borderId="14" xfId="0" applyNumberFormat="1" applyFont="1" applyFill="1" applyBorder="1" applyAlignment="1">
      <alignment horizontal="center" vertical="center" wrapText="1"/>
    </xf>
    <xf numFmtId="4" fontId="9" fillId="5" borderId="14" xfId="0" applyNumberFormat="1" applyFont="1" applyFill="1" applyBorder="1" applyAlignment="1">
      <alignment horizontal="center" vertical="center" wrapText="1"/>
    </xf>
    <xf numFmtId="9" fontId="9" fillId="5" borderId="65" xfId="1" applyFont="1" applyFill="1" applyBorder="1" applyAlignment="1">
      <alignment horizontal="center" vertical="center" wrapText="1"/>
    </xf>
    <xf numFmtId="9" fontId="9" fillId="5" borderId="66" xfId="1" applyFont="1" applyFill="1" applyBorder="1" applyAlignment="1">
      <alignment horizontal="center" vertical="center" wrapText="1"/>
    </xf>
    <xf numFmtId="9" fontId="8" fillId="6" borderId="67" xfId="1" applyFont="1" applyFill="1" applyBorder="1" applyAlignment="1">
      <alignment horizontal="center" vertical="center" wrapText="1"/>
    </xf>
    <xf numFmtId="9" fontId="8" fillId="6" borderId="0" xfId="1" applyFont="1" applyFill="1" applyBorder="1" applyAlignment="1">
      <alignment horizontal="center" vertical="center" wrapText="1"/>
    </xf>
    <xf numFmtId="0" fontId="10" fillId="0" borderId="0" xfId="0" applyFont="1"/>
    <xf numFmtId="10" fontId="0" fillId="0" borderId="0" xfId="0" applyNumberFormat="1"/>
    <xf numFmtId="4" fontId="3" fillId="3" borderId="68" xfId="0" applyNumberFormat="1" applyFont="1" applyFill="1" applyBorder="1" applyAlignment="1">
      <alignment horizontal="center" vertical="center" wrapText="1"/>
    </xf>
    <xf numFmtId="4" fontId="3" fillId="3" borderId="67" xfId="0" applyNumberFormat="1" applyFont="1" applyFill="1" applyBorder="1" applyAlignment="1">
      <alignment horizontal="center" vertical="center" wrapText="1"/>
    </xf>
    <xf numFmtId="4" fontId="5" fillId="2" borderId="69" xfId="0" applyNumberFormat="1" applyFont="1" applyFill="1" applyBorder="1" applyAlignment="1">
      <alignment horizontal="center" vertical="center" wrapText="1"/>
    </xf>
    <xf numFmtId="3" fontId="6" fillId="0" borderId="18" xfId="0" applyNumberFormat="1" applyFont="1" applyBorder="1"/>
    <xf numFmtId="3" fontId="6" fillId="4" borderId="19" xfId="0" applyNumberFormat="1" applyFont="1" applyFill="1" applyBorder="1" applyAlignment="1">
      <alignment horizontal="center" vertical="center"/>
    </xf>
    <xf numFmtId="3" fontId="6" fillId="0" borderId="23" xfId="0" applyNumberFormat="1" applyFont="1" applyBorder="1"/>
    <xf numFmtId="3" fontId="6" fillId="4" borderId="24" xfId="0" applyNumberFormat="1" applyFont="1" applyFill="1" applyBorder="1" applyAlignment="1">
      <alignment horizontal="center" vertical="center"/>
    </xf>
    <xf numFmtId="3" fontId="6" fillId="0" borderId="24" xfId="0" applyNumberFormat="1" applyFont="1" applyBorder="1"/>
    <xf numFmtId="3" fontId="6" fillId="0" borderId="26" xfId="0" applyNumberFormat="1" applyFont="1" applyBorder="1"/>
    <xf numFmtId="3" fontId="6" fillId="0" borderId="28" xfId="0" applyNumberFormat="1" applyFont="1" applyBorder="1"/>
    <xf numFmtId="3" fontId="6" fillId="4" borderId="29" xfId="0" applyNumberFormat="1" applyFont="1" applyFill="1" applyBorder="1" applyAlignment="1">
      <alignment horizontal="center" vertical="center"/>
    </xf>
    <xf numFmtId="3" fontId="6" fillId="4" borderId="19" xfId="0" applyNumberFormat="1" applyFont="1" applyFill="1" applyBorder="1" applyAlignment="1">
      <alignment horizontal="center" vertical="center"/>
    </xf>
    <xf numFmtId="3" fontId="6" fillId="0" borderId="33" xfId="0" applyNumberFormat="1" applyFont="1" applyBorder="1"/>
    <xf numFmtId="0" fontId="6" fillId="0" borderId="23" xfId="0" applyFont="1" applyBorder="1" applyAlignment="1">
      <alignment horizontal="center"/>
    </xf>
    <xf numFmtId="0" fontId="6" fillId="0" borderId="47" xfId="0" applyFont="1" applyBorder="1" applyAlignment="1">
      <alignment horizontal="left"/>
    </xf>
    <xf numFmtId="3" fontId="6" fillId="0" borderId="30" xfId="0" applyNumberFormat="1" applyFont="1" applyBorder="1"/>
    <xf numFmtId="0" fontId="6" fillId="0" borderId="30" xfId="0" applyFont="1" applyBorder="1" applyAlignment="1">
      <alignment horizontal="center"/>
    </xf>
    <xf numFmtId="10" fontId="6" fillId="4" borderId="19" xfId="1" applyNumberFormat="1" applyFont="1" applyFill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right"/>
    </xf>
    <xf numFmtId="0" fontId="6" fillId="0" borderId="70" xfId="0" applyFont="1" applyBorder="1" applyAlignment="1">
      <alignment horizontal="left"/>
    </xf>
    <xf numFmtId="3" fontId="6" fillId="0" borderId="40" xfId="0" applyNumberFormat="1" applyFont="1" applyBorder="1"/>
    <xf numFmtId="0" fontId="6" fillId="0" borderId="1" xfId="0" applyFont="1" applyBorder="1" applyAlignment="1">
      <alignment horizontal="left"/>
    </xf>
    <xf numFmtId="3" fontId="6" fillId="0" borderId="29" xfId="0" applyNumberFormat="1" applyFont="1" applyBorder="1"/>
    <xf numFmtId="3" fontId="6" fillId="0" borderId="44" xfId="0" applyNumberFormat="1" applyFont="1" applyBorder="1"/>
    <xf numFmtId="0" fontId="6" fillId="0" borderId="34" xfId="0" applyFont="1" applyBorder="1" applyAlignment="1">
      <alignment horizontal="left" vertical="top"/>
    </xf>
    <xf numFmtId="3" fontId="6" fillId="0" borderId="35" xfId="0" applyNumberFormat="1" applyFont="1" applyBorder="1"/>
    <xf numFmtId="3" fontId="6" fillId="0" borderId="41" xfId="0" applyNumberFormat="1" applyFont="1" applyBorder="1"/>
    <xf numFmtId="3" fontId="6" fillId="4" borderId="42" xfId="0" applyNumberFormat="1" applyFont="1" applyFill="1" applyBorder="1" applyAlignment="1">
      <alignment horizontal="center" vertical="center"/>
    </xf>
    <xf numFmtId="4" fontId="3" fillId="3" borderId="71" xfId="0" applyNumberFormat="1" applyFont="1" applyFill="1" applyBorder="1" applyAlignment="1">
      <alignment horizontal="center" vertical="center" wrapText="1"/>
    </xf>
    <xf numFmtId="0" fontId="6" fillId="0" borderId="72" xfId="0" applyFont="1" applyBorder="1" applyAlignment="1">
      <alignment horizontal="left" vertical="top"/>
    </xf>
    <xf numFmtId="3" fontId="6" fillId="0" borderId="73" xfId="0" applyNumberFormat="1" applyFont="1" applyBorder="1"/>
    <xf numFmtId="3" fontId="6" fillId="0" borderId="72" xfId="0" applyNumberFormat="1" applyFont="1" applyBorder="1"/>
    <xf numFmtId="3" fontId="6" fillId="4" borderId="74" xfId="0" applyNumberFormat="1" applyFont="1" applyFill="1" applyBorder="1" applyAlignment="1">
      <alignment horizontal="center" vertical="center"/>
    </xf>
    <xf numFmtId="10" fontId="6" fillId="0" borderId="75" xfId="1" applyNumberFormat="1" applyFont="1" applyBorder="1" applyAlignment="1">
      <alignment horizontal="center"/>
    </xf>
    <xf numFmtId="10" fontId="6" fillId="0" borderId="72" xfId="1" applyNumberFormat="1" applyFont="1" applyBorder="1" applyAlignment="1">
      <alignment horizontal="center"/>
    </xf>
    <xf numFmtId="4" fontId="3" fillId="3" borderId="69" xfId="0" applyNumberFormat="1" applyFont="1" applyFill="1" applyBorder="1" applyAlignment="1">
      <alignment horizontal="center" vertical="center" wrapText="1"/>
    </xf>
    <xf numFmtId="0" fontId="6" fillId="0" borderId="76" xfId="0" applyFont="1" applyBorder="1" applyAlignment="1">
      <alignment horizontal="left" vertical="top"/>
    </xf>
    <xf numFmtId="3" fontId="6" fillId="0" borderId="54" xfId="0" applyNumberFormat="1" applyFont="1" applyBorder="1"/>
    <xf numFmtId="3" fontId="6" fillId="0" borderId="76" xfId="0" applyNumberFormat="1" applyFont="1" applyBorder="1"/>
    <xf numFmtId="3" fontId="6" fillId="4" borderId="51" xfId="0" applyNumberFormat="1" applyFont="1" applyFill="1" applyBorder="1" applyAlignment="1">
      <alignment horizontal="center" vertical="center"/>
    </xf>
    <xf numFmtId="10" fontId="6" fillId="0" borderId="76" xfId="1" applyNumberFormat="1" applyFont="1" applyBorder="1" applyAlignment="1">
      <alignment horizontal="center"/>
    </xf>
    <xf numFmtId="4" fontId="3" fillId="3" borderId="77" xfId="0" applyNumberFormat="1" applyFont="1" applyFill="1" applyBorder="1" applyAlignment="1">
      <alignment horizontal="center" vertical="center" wrapText="1"/>
    </xf>
    <xf numFmtId="0" fontId="6" fillId="0" borderId="78" xfId="0" applyFont="1" applyBorder="1" applyAlignment="1">
      <alignment horizontal="left" vertical="top"/>
    </xf>
    <xf numFmtId="3" fontId="6" fillId="0" borderId="60" xfId="0" applyNumberFormat="1" applyFont="1" applyBorder="1"/>
    <xf numFmtId="3" fontId="6" fillId="0" borderId="64" xfId="0" applyNumberFormat="1" applyFont="1" applyBorder="1"/>
    <xf numFmtId="3" fontId="6" fillId="4" borderId="60" xfId="0" applyNumberFormat="1" applyFont="1" applyFill="1" applyBorder="1" applyAlignment="1">
      <alignment horizontal="center" vertical="center"/>
    </xf>
    <xf numFmtId="10" fontId="6" fillId="0" borderId="64" xfId="1" applyNumberFormat="1" applyFont="1" applyBorder="1" applyAlignment="1">
      <alignment horizontal="center"/>
    </xf>
    <xf numFmtId="4" fontId="3" fillId="3" borderId="12" xfId="0" applyNumberFormat="1" applyFont="1" applyFill="1" applyBorder="1" applyAlignment="1">
      <alignment horizontal="center" vertical="center" wrapText="1"/>
    </xf>
    <xf numFmtId="0" fontId="6" fillId="0" borderId="79" xfId="0" applyFont="1" applyBorder="1" applyAlignment="1">
      <alignment horizontal="left" vertical="top"/>
    </xf>
    <xf numFmtId="3" fontId="6" fillId="0" borderId="80" xfId="0" applyNumberFormat="1" applyFont="1" applyBorder="1"/>
    <xf numFmtId="3" fontId="6" fillId="0" borderId="62" xfId="0" applyNumberFormat="1" applyFont="1" applyBorder="1"/>
    <xf numFmtId="3" fontId="6" fillId="4" borderId="62" xfId="0" applyNumberFormat="1" applyFont="1" applyFill="1" applyBorder="1" applyAlignment="1">
      <alignment horizontal="center" vertical="center"/>
    </xf>
    <xf numFmtId="10" fontId="6" fillId="0" borderId="80" xfId="1" applyNumberFormat="1" applyFont="1" applyBorder="1" applyAlignment="1">
      <alignment horizontal="center"/>
    </xf>
    <xf numFmtId="0" fontId="6" fillId="0" borderId="81" xfId="0" applyFont="1" applyBorder="1" applyAlignment="1">
      <alignment horizontal="left" vertical="top"/>
    </xf>
    <xf numFmtId="3" fontId="6" fillId="0" borderId="51" xfId="0" applyNumberFormat="1" applyFont="1" applyBorder="1"/>
    <xf numFmtId="3" fontId="6" fillId="0" borderId="82" xfId="0" applyNumberFormat="1" applyFont="1" applyBorder="1"/>
    <xf numFmtId="0" fontId="6" fillId="0" borderId="59" xfId="0" applyFont="1" applyBorder="1" applyAlignment="1">
      <alignment horizontal="left" vertical="top"/>
    </xf>
    <xf numFmtId="3" fontId="6" fillId="0" borderId="58" xfId="0" applyNumberFormat="1" applyFont="1" applyBorder="1"/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3" fontId="9" fillId="5" borderId="14" xfId="0" applyNumberFormat="1" applyFont="1" applyFill="1" applyBorder="1" applyAlignment="1">
      <alignment horizontal="center" vertical="center" wrapText="1"/>
    </xf>
    <xf numFmtId="3" fontId="9" fillId="5" borderId="14" xfId="0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7"/>
  <sheetViews>
    <sheetView showGridLines="0" tabSelected="1" workbookViewId="0">
      <selection activeCell="P20" sqref="P20"/>
    </sheetView>
  </sheetViews>
  <sheetFormatPr baseColWidth="10" defaultRowHeight="16.5"/>
  <cols>
    <col min="2" max="2" width="23.125" customWidth="1"/>
    <col min="4" max="9" width="13.75" customWidth="1"/>
    <col min="10" max="13" width="10.75" customWidth="1"/>
  </cols>
  <sheetData>
    <row r="2" spans="1:13" ht="18" customHeight="1"/>
    <row r="3" spans="1:13" ht="23.25" customHeight="1" thickBot="1">
      <c r="A3" s="1"/>
      <c r="B3" s="2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9.5" customHeight="1" thickBot="1">
      <c r="A4" s="3"/>
      <c r="B4" s="4" t="s">
        <v>1</v>
      </c>
      <c r="C4" s="5"/>
      <c r="D4" s="6" t="s">
        <v>2</v>
      </c>
      <c r="E4" s="7"/>
      <c r="F4" s="7"/>
      <c r="G4" s="8"/>
      <c r="H4" s="9" t="s">
        <v>3</v>
      </c>
      <c r="I4" s="10"/>
      <c r="J4" s="10" t="s">
        <v>4</v>
      </c>
      <c r="K4" s="10"/>
      <c r="L4" s="10" t="s">
        <v>5</v>
      </c>
      <c r="M4" s="11"/>
    </row>
    <row r="5" spans="1:13" ht="55.15" customHeight="1" thickBot="1">
      <c r="A5" s="3"/>
      <c r="B5" s="12"/>
      <c r="C5" s="13"/>
      <c r="D5" s="14" t="s">
        <v>6</v>
      </c>
      <c r="E5" s="15" t="s">
        <v>7</v>
      </c>
      <c r="F5" s="15" t="s">
        <v>8</v>
      </c>
      <c r="G5" s="15" t="s">
        <v>9</v>
      </c>
      <c r="H5" s="16"/>
      <c r="I5" s="17"/>
      <c r="J5" s="17"/>
      <c r="K5" s="17"/>
      <c r="L5" s="17"/>
      <c r="M5" s="18"/>
    </row>
    <row r="6" spans="1:13" ht="17.25" thickBot="1">
      <c r="B6" s="19" t="s">
        <v>10</v>
      </c>
      <c r="C6" s="20" t="s">
        <v>11</v>
      </c>
      <c r="D6" s="21">
        <v>0</v>
      </c>
      <c r="E6" s="21">
        <v>0</v>
      </c>
      <c r="F6" s="21">
        <v>0</v>
      </c>
      <c r="G6" s="21">
        <v>0</v>
      </c>
      <c r="H6" s="21">
        <f t="shared" ref="H6:H21" si="0">+D6+E6+F6+G6</f>
        <v>0</v>
      </c>
      <c r="I6" s="22">
        <f>H6+H7+H8+H9</f>
        <v>3065721.7299999995</v>
      </c>
      <c r="J6" s="23">
        <f>H6/H26</f>
        <v>0</v>
      </c>
      <c r="K6" s="24">
        <f>+J6+J7+J8+J9</f>
        <v>0.30994795785521795</v>
      </c>
      <c r="L6" s="23">
        <f>H6/I6</f>
        <v>0</v>
      </c>
      <c r="M6" s="25">
        <f>L7+L8+L9+L6</f>
        <v>1.0000000000000002</v>
      </c>
    </row>
    <row r="7" spans="1:13" ht="14.45" customHeight="1" thickBot="1">
      <c r="B7" s="26"/>
      <c r="C7" s="27" t="s">
        <v>12</v>
      </c>
      <c r="D7" s="28">
        <v>1273526.74</v>
      </c>
      <c r="E7" s="28">
        <v>299809.71000000002</v>
      </c>
      <c r="F7" s="28">
        <v>294106.78999999998</v>
      </c>
      <c r="G7" s="28">
        <v>122130</v>
      </c>
      <c r="H7" s="28">
        <f t="shared" si="0"/>
        <v>1989573.24</v>
      </c>
      <c r="I7" s="29"/>
      <c r="J7" s="30">
        <f>H7/H26</f>
        <v>0.20114812010070771</v>
      </c>
      <c r="K7" s="31"/>
      <c r="L7" s="30">
        <f>H7/I6</f>
        <v>0.6489738519092535</v>
      </c>
      <c r="M7" s="32"/>
    </row>
    <row r="8" spans="1:13" ht="14.45" customHeight="1" thickBot="1">
      <c r="B8" s="26"/>
      <c r="C8" s="33" t="s">
        <v>13</v>
      </c>
      <c r="D8" s="34">
        <v>133145.56</v>
      </c>
      <c r="E8" s="35">
        <v>125933.86</v>
      </c>
      <c r="F8" s="35">
        <v>434854.72</v>
      </c>
      <c r="G8" s="35">
        <v>178533.05</v>
      </c>
      <c r="H8" s="35">
        <f t="shared" si="0"/>
        <v>872467.19</v>
      </c>
      <c r="I8" s="29"/>
      <c r="J8" s="36">
        <f>H8/H26</f>
        <v>8.8207426391625043E-2</v>
      </c>
      <c r="K8" s="31"/>
      <c r="L8" s="36">
        <f>H8/I6</f>
        <v>0.28458786114289636</v>
      </c>
      <c r="M8" s="32"/>
    </row>
    <row r="9" spans="1:13" ht="15" customHeight="1" thickBot="1">
      <c r="B9" s="26"/>
      <c r="C9" s="37" t="s">
        <v>14</v>
      </c>
      <c r="D9" s="38">
        <v>47242.39</v>
      </c>
      <c r="E9" s="38">
        <v>0</v>
      </c>
      <c r="F9" s="38">
        <v>156438.91</v>
      </c>
      <c r="G9" s="38">
        <v>0</v>
      </c>
      <c r="H9" s="38">
        <f t="shared" si="0"/>
        <v>203681.3</v>
      </c>
      <c r="I9" s="39"/>
      <c r="J9" s="40">
        <f>H9/H26</f>
        <v>2.0592411362885175E-2</v>
      </c>
      <c r="K9" s="41"/>
      <c r="L9" s="40">
        <f>H9/I6</f>
        <v>6.6438286947850297E-2</v>
      </c>
      <c r="M9" s="42"/>
    </row>
    <row r="10" spans="1:13" ht="17.25" thickBot="1">
      <c r="B10" s="26" t="s">
        <v>15</v>
      </c>
      <c r="C10" s="20" t="s">
        <v>11</v>
      </c>
      <c r="D10" s="21">
        <v>0</v>
      </c>
      <c r="E10" s="21">
        <v>0</v>
      </c>
      <c r="F10" s="21">
        <v>0</v>
      </c>
      <c r="G10" s="21">
        <v>0</v>
      </c>
      <c r="H10" s="21">
        <f t="shared" si="0"/>
        <v>0</v>
      </c>
      <c r="I10" s="22">
        <f>H10+H11+H12</f>
        <v>0</v>
      </c>
      <c r="J10" s="23">
        <f>H10/H26</f>
        <v>0</v>
      </c>
      <c r="K10" s="24">
        <f>+J10+J11+J12</f>
        <v>0</v>
      </c>
      <c r="L10" s="23"/>
      <c r="M10" s="25">
        <f>+L10+L11+L12</f>
        <v>0</v>
      </c>
    </row>
    <row r="11" spans="1:13" ht="14.45" customHeight="1" thickBot="1">
      <c r="B11" s="26"/>
      <c r="C11" s="43" t="s">
        <v>12</v>
      </c>
      <c r="D11" s="28">
        <v>0</v>
      </c>
      <c r="E11" s="28">
        <v>0</v>
      </c>
      <c r="F11" s="28">
        <v>0</v>
      </c>
      <c r="G11" s="28">
        <v>0</v>
      </c>
      <c r="H11" s="44">
        <f t="shared" si="0"/>
        <v>0</v>
      </c>
      <c r="I11" s="29"/>
      <c r="J11" s="30">
        <f>H11/H26</f>
        <v>0</v>
      </c>
      <c r="K11" s="31"/>
      <c r="L11" s="30"/>
      <c r="M11" s="32"/>
    </row>
    <row r="12" spans="1:13" ht="15" customHeight="1" thickBot="1">
      <c r="B12" s="26"/>
      <c r="C12" s="45" t="s">
        <v>16</v>
      </c>
      <c r="D12" s="46">
        <v>0</v>
      </c>
      <c r="E12" s="46">
        <v>0</v>
      </c>
      <c r="F12" s="46">
        <v>0</v>
      </c>
      <c r="G12" s="46">
        <v>0</v>
      </c>
      <c r="H12" s="46">
        <f t="shared" si="0"/>
        <v>0</v>
      </c>
      <c r="I12" s="39"/>
      <c r="J12" s="40">
        <f>H12/H26</f>
        <v>0</v>
      </c>
      <c r="K12" s="41"/>
      <c r="L12" s="40"/>
      <c r="M12" s="42"/>
    </row>
    <row r="13" spans="1:13" ht="17.25" thickBot="1">
      <c r="B13" s="26" t="s">
        <v>17</v>
      </c>
      <c r="C13" s="20" t="s">
        <v>11</v>
      </c>
      <c r="D13" s="21">
        <v>0</v>
      </c>
      <c r="E13" s="21">
        <v>0</v>
      </c>
      <c r="F13" s="21">
        <v>0</v>
      </c>
      <c r="G13" s="21">
        <v>0</v>
      </c>
      <c r="H13" s="21">
        <f t="shared" si="0"/>
        <v>0</v>
      </c>
      <c r="I13" s="47">
        <f>+H13+H14+H16+H15</f>
        <v>4804984.47</v>
      </c>
      <c r="J13" s="23">
        <f>H13/H26</f>
        <v>0</v>
      </c>
      <c r="K13" s="24">
        <f>+J13+J14+J15+J16</f>
        <v>0.48578940137614401</v>
      </c>
      <c r="L13" s="23">
        <f>+H13/I13</f>
        <v>0</v>
      </c>
      <c r="M13" s="25">
        <f>+L13+L14+L15+L16</f>
        <v>1</v>
      </c>
    </row>
    <row r="14" spans="1:13" ht="14.45" customHeight="1" thickBot="1">
      <c r="B14" s="26"/>
      <c r="C14" s="43" t="s">
        <v>12</v>
      </c>
      <c r="D14" s="48">
        <v>3265986.26</v>
      </c>
      <c r="E14" s="28">
        <v>0</v>
      </c>
      <c r="F14" s="28">
        <v>347887.66000000003</v>
      </c>
      <c r="G14" s="28">
        <v>0</v>
      </c>
      <c r="H14" s="28">
        <f t="shared" si="0"/>
        <v>3613873.92</v>
      </c>
      <c r="I14" s="29"/>
      <c r="J14" s="49">
        <f>H14/H26</f>
        <v>0.36536676844777793</v>
      </c>
      <c r="K14" s="31"/>
      <c r="L14" s="50">
        <f>H14/I13</f>
        <v>0.75210938611004508</v>
      </c>
      <c r="M14" s="32"/>
    </row>
    <row r="15" spans="1:13" ht="15" customHeight="1" thickBot="1">
      <c r="B15" s="26"/>
      <c r="C15" s="51" t="s">
        <v>16</v>
      </c>
      <c r="D15" s="52">
        <v>327086.75</v>
      </c>
      <c r="E15" s="52">
        <v>39046.94</v>
      </c>
      <c r="F15" s="52">
        <v>296486.14</v>
      </c>
      <c r="G15" s="52">
        <v>0</v>
      </c>
      <c r="H15" s="52">
        <f>+D15+E15+F15+G15</f>
        <v>662619.83000000007</v>
      </c>
      <c r="I15" s="29"/>
      <c r="J15" s="53">
        <f>H15/H26</f>
        <v>6.6991619341417424E-2</v>
      </c>
      <c r="K15" s="31"/>
      <c r="L15" s="53">
        <f>H15/I13</f>
        <v>0.13790259555198939</v>
      </c>
      <c r="M15" s="32"/>
    </row>
    <row r="16" spans="1:13" ht="15" customHeight="1" thickBot="1">
      <c r="B16" s="26"/>
      <c r="C16" s="54" t="s">
        <v>14</v>
      </c>
      <c r="D16" s="55">
        <v>528490.72</v>
      </c>
      <c r="E16" s="55">
        <v>0</v>
      </c>
      <c r="F16" s="55">
        <v>0</v>
      </c>
      <c r="G16" s="55">
        <v>0</v>
      </c>
      <c r="H16" s="55">
        <f>+D16+E16+F16+G16</f>
        <v>528490.72</v>
      </c>
      <c r="I16" s="56"/>
      <c r="J16" s="53">
        <f>H16/H26</f>
        <v>5.3431013586948663E-2</v>
      </c>
      <c r="K16" s="41"/>
      <c r="L16" s="53">
        <f>H16/I13</f>
        <v>0.10998801833796562</v>
      </c>
      <c r="M16" s="42"/>
    </row>
    <row r="17" spans="2:14" ht="17.25" thickBot="1">
      <c r="B17" s="26" t="s">
        <v>18</v>
      </c>
      <c r="C17" s="43" t="s">
        <v>12</v>
      </c>
      <c r="D17" s="28">
        <v>252811.77</v>
      </c>
      <c r="E17" s="28">
        <v>104581.05</v>
      </c>
      <c r="F17" s="28">
        <v>112632.5</v>
      </c>
      <c r="G17" s="28">
        <v>24050</v>
      </c>
      <c r="H17" s="28">
        <f>+D17+E17+F17+G17</f>
        <v>494075.32</v>
      </c>
      <c r="I17" s="47">
        <f>H17+H18+H19</f>
        <v>1060023.6200000001</v>
      </c>
      <c r="J17" s="49">
        <f>H17/H26</f>
        <v>4.9951577457965607E-2</v>
      </c>
      <c r="K17" s="57">
        <f>J17+J18+J19</f>
        <v>0.10716959503604248</v>
      </c>
      <c r="L17" s="30">
        <f>H17/I17</f>
        <v>0.46609840637324662</v>
      </c>
      <c r="M17" s="58">
        <f>+L17+L18+L19</f>
        <v>0.99999999999999989</v>
      </c>
    </row>
    <row r="18" spans="2:14" ht="17.25" thickBot="1">
      <c r="B18" s="26"/>
      <c r="C18" s="33" t="s">
        <v>16</v>
      </c>
      <c r="D18" s="59">
        <v>38459.040000000001</v>
      </c>
      <c r="E18" s="59">
        <v>25439.4</v>
      </c>
      <c r="F18" s="59">
        <v>30024.91</v>
      </c>
      <c r="G18" s="59">
        <v>75486.03</v>
      </c>
      <c r="H18" s="59">
        <f>+D18+E18+F18+G18</f>
        <v>169409.38</v>
      </c>
      <c r="I18" s="29"/>
      <c r="J18" s="60">
        <f>H18/H26</f>
        <v>1.7127481225283483E-2</v>
      </c>
      <c r="K18" s="31"/>
      <c r="L18" s="61">
        <f>H18/I17</f>
        <v>0.15981660861481556</v>
      </c>
      <c r="M18" s="62"/>
    </row>
    <row r="19" spans="2:14" ht="17.25" thickBot="1">
      <c r="B19" s="26"/>
      <c r="C19" s="63" t="s">
        <v>14</v>
      </c>
      <c r="D19" s="64">
        <v>144063.63</v>
      </c>
      <c r="E19" s="65">
        <v>81907.009999999995</v>
      </c>
      <c r="F19" s="64">
        <v>170568.28</v>
      </c>
      <c r="G19" s="64">
        <v>0</v>
      </c>
      <c r="H19" s="64">
        <f>+D19+E19+F19+G19</f>
        <v>396538.92000000004</v>
      </c>
      <c r="I19" s="39"/>
      <c r="J19" s="40">
        <f>H19/H26</f>
        <v>4.0090536352793395E-2</v>
      </c>
      <c r="K19" s="41"/>
      <c r="L19" s="40">
        <f>H19/I17</f>
        <v>0.37408498501193777</v>
      </c>
      <c r="M19" s="66"/>
    </row>
    <row r="20" spans="2:14">
      <c r="B20" s="67" t="s">
        <v>19</v>
      </c>
      <c r="C20" s="68" t="s">
        <v>12</v>
      </c>
      <c r="D20" s="69">
        <v>0</v>
      </c>
      <c r="E20" s="69">
        <v>50830.5</v>
      </c>
      <c r="F20" s="69">
        <v>34500</v>
      </c>
      <c r="G20" s="69">
        <v>9756</v>
      </c>
      <c r="H20" s="69">
        <f t="shared" si="0"/>
        <v>95086.5</v>
      </c>
      <c r="I20" s="70">
        <f>H20</f>
        <v>95086.5</v>
      </c>
      <c r="J20" s="71">
        <f>H20/H26</f>
        <v>9.613353425459192E-3</v>
      </c>
      <c r="K20" s="72">
        <f>J20+J21+J22</f>
        <v>9.613353425459192E-3</v>
      </c>
      <c r="L20" s="71">
        <f>H20/I20</f>
        <v>1</v>
      </c>
      <c r="M20" s="73">
        <f>L20+L21+L22</f>
        <v>1</v>
      </c>
    </row>
    <row r="21" spans="2:14">
      <c r="B21" s="74"/>
      <c r="C21" s="75" t="s">
        <v>16</v>
      </c>
      <c r="D21" s="76">
        <v>0</v>
      </c>
      <c r="E21" s="76">
        <v>0</v>
      </c>
      <c r="F21" s="76">
        <v>0</v>
      </c>
      <c r="G21" s="76">
        <v>0</v>
      </c>
      <c r="H21" s="76">
        <f t="shared" si="0"/>
        <v>0</v>
      </c>
      <c r="I21" s="70"/>
      <c r="J21" s="77">
        <f>H21/H26</f>
        <v>0</v>
      </c>
      <c r="K21" s="72"/>
      <c r="L21" s="78">
        <f>H21/I20</f>
        <v>0</v>
      </c>
      <c r="M21" s="79"/>
    </row>
    <row r="22" spans="2:14" ht="17.25" thickBot="1">
      <c r="B22" s="80"/>
      <c r="C22" s="81" t="s">
        <v>14</v>
      </c>
      <c r="D22" s="82">
        <v>0</v>
      </c>
      <c r="E22" s="82">
        <v>0</v>
      </c>
      <c r="F22" s="82">
        <v>0</v>
      </c>
      <c r="G22" s="82">
        <v>0</v>
      </c>
      <c r="H22" s="83">
        <v>0</v>
      </c>
      <c r="I22" s="84"/>
      <c r="J22" s="85">
        <f>H22/H26</f>
        <v>0</v>
      </c>
      <c r="K22" s="86"/>
      <c r="L22" s="85">
        <f>H22/I20</f>
        <v>0</v>
      </c>
      <c r="M22" s="87"/>
      <c r="N22" s="1"/>
    </row>
    <row r="23" spans="2:14">
      <c r="B23" s="67" t="s">
        <v>20</v>
      </c>
      <c r="C23" s="68" t="s">
        <v>12</v>
      </c>
      <c r="D23" s="69">
        <v>125319.1</v>
      </c>
      <c r="E23" s="69">
        <v>110504.97</v>
      </c>
      <c r="F23" s="69">
        <v>80077.929999999993</v>
      </c>
      <c r="G23" s="69">
        <v>108989.08</v>
      </c>
      <c r="H23" s="69">
        <f>D23+E23+F23+G23</f>
        <v>424891.08</v>
      </c>
      <c r="I23" s="88">
        <f>H23+H24+H25</f>
        <v>865269.11</v>
      </c>
      <c r="J23" s="71">
        <f>H23/H26</f>
        <v>4.2956972013535627E-2</v>
      </c>
      <c r="K23" s="89">
        <f>J23+J24+J25</f>
        <v>8.7479692307136397E-2</v>
      </c>
      <c r="L23" s="71">
        <f>H23/I23</f>
        <v>0.49105078996752816</v>
      </c>
      <c r="M23" s="90">
        <f>L23+L24+L25</f>
        <v>1</v>
      </c>
      <c r="N23" s="1"/>
    </row>
    <row r="24" spans="2:14">
      <c r="B24" s="74"/>
      <c r="C24" s="91" t="s">
        <v>16</v>
      </c>
      <c r="D24" s="92">
        <v>79808.009999999995</v>
      </c>
      <c r="E24" s="92">
        <v>101980.23</v>
      </c>
      <c r="F24" s="92">
        <v>165047.64000000001</v>
      </c>
      <c r="G24" s="92">
        <v>59508.47</v>
      </c>
      <c r="H24" s="92">
        <f>D24+E24+F24+G24</f>
        <v>406344.35</v>
      </c>
      <c r="I24" s="70"/>
      <c r="J24" s="93">
        <f>H24/H26</f>
        <v>4.1081876491284128E-2</v>
      </c>
      <c r="K24" s="72"/>
      <c r="L24" s="93">
        <f>H24/I23</f>
        <v>0.46961615213560554</v>
      </c>
      <c r="M24" s="79"/>
      <c r="N24" s="1"/>
    </row>
    <row r="25" spans="2:14" ht="17.25" thickBot="1">
      <c r="B25" s="94"/>
      <c r="C25" s="81" t="s">
        <v>11</v>
      </c>
      <c r="D25" s="82">
        <v>2348.87</v>
      </c>
      <c r="E25" s="82">
        <v>4456</v>
      </c>
      <c r="F25" s="82">
        <v>10809.28</v>
      </c>
      <c r="G25" s="82">
        <v>16419.53</v>
      </c>
      <c r="H25" s="82">
        <f>D25+E25+F25+G25</f>
        <v>34033.68</v>
      </c>
      <c r="I25" s="84"/>
      <c r="J25" s="95">
        <f>H25/H26</f>
        <v>3.4408438023166483E-3</v>
      </c>
      <c r="K25" s="86"/>
      <c r="L25" s="95">
        <f>H25/I23</f>
        <v>3.9333057896866329E-2</v>
      </c>
      <c r="M25" s="87"/>
      <c r="N25" s="1"/>
    </row>
    <row r="26" spans="2:14" s="104" customFormat="1" ht="18.75" thickBot="1">
      <c r="B26" s="96" t="s">
        <v>21</v>
      </c>
      <c r="C26" s="97"/>
      <c r="D26" s="98">
        <f>D7+D8+D9+D14+D16+D17+D18+D19+D23+D24+D25</f>
        <v>5891202.089999998</v>
      </c>
      <c r="E26" s="98">
        <f>E7+E8+E16+E17+E18+E19+E20+E23+E24+E25</f>
        <v>905442.73</v>
      </c>
      <c r="F26" s="98">
        <f>F7+F8+F9+F14+F16+F17+F18+F19+F20+F23+F24+F25</f>
        <v>1836948.6199999999</v>
      </c>
      <c r="G26" s="98">
        <f>G7+G8+G16+G17+G18+G20+G23+G24+G25</f>
        <v>594872.16</v>
      </c>
      <c r="H26" s="99">
        <f>I6+I13+I17+I20+I23</f>
        <v>9891085.4299999997</v>
      </c>
      <c r="I26" s="99"/>
      <c r="J26" s="100">
        <f>K6+K13+K17+K20+K23</f>
        <v>1</v>
      </c>
      <c r="K26" s="101"/>
      <c r="L26" s="102" t="e">
        <f>M</f>
        <v>#NAME?</v>
      </c>
      <c r="M26" s="103"/>
    </row>
    <row r="27" spans="2:14">
      <c r="J27" s="105"/>
    </row>
    <row r="28" spans="2:14" ht="18.75" customHeight="1"/>
    <row r="29" spans="2:14" ht="9.75" customHeight="1"/>
    <row r="30" spans="2:14" ht="26.25" customHeight="1" thickBot="1">
      <c r="B30" s="2" t="s">
        <v>22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2:14" ht="21.75" customHeight="1" thickBot="1">
      <c r="B31" s="106" t="s">
        <v>1</v>
      </c>
      <c r="C31" s="5"/>
      <c r="D31" s="6" t="s">
        <v>2</v>
      </c>
      <c r="E31" s="7"/>
      <c r="F31" s="7"/>
      <c r="G31" s="8"/>
      <c r="H31" s="9" t="s">
        <v>23</v>
      </c>
      <c r="I31" s="10"/>
      <c r="J31" s="10" t="s">
        <v>4</v>
      </c>
      <c r="K31" s="10"/>
      <c r="L31" s="10" t="s">
        <v>5</v>
      </c>
      <c r="M31" s="11"/>
    </row>
    <row r="32" spans="2:14" ht="55.15" customHeight="1" thickBot="1">
      <c r="B32" s="107"/>
      <c r="C32" s="13"/>
      <c r="D32" s="108" t="s">
        <v>6</v>
      </c>
      <c r="E32" s="15" t="s">
        <v>7</v>
      </c>
      <c r="F32" s="15" t="s">
        <v>8</v>
      </c>
      <c r="G32" s="15" t="s">
        <v>9</v>
      </c>
      <c r="H32" s="16"/>
      <c r="I32" s="17"/>
      <c r="J32" s="17"/>
      <c r="K32" s="17"/>
      <c r="L32" s="17"/>
      <c r="M32" s="18"/>
    </row>
    <row r="33" spans="2:13" ht="17.25" thickBot="1">
      <c r="B33" s="19" t="s">
        <v>10</v>
      </c>
      <c r="C33" s="20" t="s">
        <v>11</v>
      </c>
      <c r="D33" s="109">
        <v>0</v>
      </c>
      <c r="E33" s="109">
        <v>0</v>
      </c>
      <c r="F33" s="109">
        <v>0</v>
      </c>
      <c r="G33" s="109">
        <v>0</v>
      </c>
      <c r="H33" s="109">
        <f t="shared" ref="H33:H47" si="1">+D33+E33+F33+G33</f>
        <v>0</v>
      </c>
      <c r="I33" s="110">
        <f>H34+H35+H36</f>
        <v>136</v>
      </c>
      <c r="J33" s="23">
        <f>+H33/H53</f>
        <v>0</v>
      </c>
      <c r="K33" s="24">
        <f>J36+J33+J34+ J35</f>
        <v>0.33170731707317069</v>
      </c>
      <c r="L33" s="23">
        <f>+H33/I33</f>
        <v>0</v>
      </c>
      <c r="M33" s="25">
        <f>+L33+L34+L36+L35</f>
        <v>1</v>
      </c>
    </row>
    <row r="34" spans="2:13" ht="17.25" thickBot="1">
      <c r="B34" s="26"/>
      <c r="C34" s="27" t="s">
        <v>12</v>
      </c>
      <c r="D34" s="111">
        <v>12</v>
      </c>
      <c r="E34" s="111">
        <v>6</v>
      </c>
      <c r="F34" s="111">
        <v>8</v>
      </c>
      <c r="G34" s="111">
        <v>3</v>
      </c>
      <c r="H34" s="111">
        <f t="shared" si="1"/>
        <v>29</v>
      </c>
      <c r="I34" s="112"/>
      <c r="J34" s="30">
        <f>H34/H53</f>
        <v>7.0731707317073164E-2</v>
      </c>
      <c r="K34" s="31"/>
      <c r="L34" s="30">
        <f>H34/I33</f>
        <v>0.21323529411764705</v>
      </c>
      <c r="M34" s="32"/>
    </row>
    <row r="35" spans="2:13" ht="17.25" thickBot="1">
      <c r="B35" s="26"/>
      <c r="C35" s="33" t="s">
        <v>13</v>
      </c>
      <c r="D35" s="113">
        <v>26</v>
      </c>
      <c r="E35" s="114">
        <v>10</v>
      </c>
      <c r="F35" s="114">
        <v>48</v>
      </c>
      <c r="G35" s="114">
        <v>17</v>
      </c>
      <c r="H35" s="114">
        <f t="shared" si="1"/>
        <v>101</v>
      </c>
      <c r="I35" s="112"/>
      <c r="J35" s="36">
        <f>H35/H53</f>
        <v>0.24634146341463414</v>
      </c>
      <c r="K35" s="31"/>
      <c r="L35" s="36">
        <f>H35/I33</f>
        <v>0.74264705882352944</v>
      </c>
      <c r="M35" s="32"/>
    </row>
    <row r="36" spans="2:13" ht="17.25" thickBot="1">
      <c r="B36" s="26"/>
      <c r="C36" s="37" t="s">
        <v>14</v>
      </c>
      <c r="D36" s="115">
        <v>2</v>
      </c>
      <c r="E36" s="115">
        <v>0</v>
      </c>
      <c r="F36" s="115">
        <v>4</v>
      </c>
      <c r="G36" s="115">
        <v>0</v>
      </c>
      <c r="H36" s="115">
        <f t="shared" si="1"/>
        <v>6</v>
      </c>
      <c r="I36" s="116"/>
      <c r="J36" s="40">
        <f>H36/H53</f>
        <v>1.4634146341463415E-2</v>
      </c>
      <c r="K36" s="41"/>
      <c r="L36" s="40">
        <f>H36/I33</f>
        <v>4.4117647058823532E-2</v>
      </c>
      <c r="M36" s="42"/>
    </row>
    <row r="37" spans="2:13" ht="17.25" thickBot="1">
      <c r="B37" s="26" t="s">
        <v>15</v>
      </c>
      <c r="C37" s="20" t="s">
        <v>11</v>
      </c>
      <c r="D37" s="109">
        <v>0</v>
      </c>
      <c r="E37" s="109">
        <v>0</v>
      </c>
      <c r="F37" s="109">
        <v>0</v>
      </c>
      <c r="G37" s="109">
        <v>0</v>
      </c>
      <c r="H37" s="109">
        <f t="shared" si="1"/>
        <v>0</v>
      </c>
      <c r="I37" s="117"/>
      <c r="J37" s="23">
        <f>+H37/H53</f>
        <v>0</v>
      </c>
      <c r="K37" s="24">
        <f>+J39+J38+J37</f>
        <v>0</v>
      </c>
      <c r="L37" s="23"/>
      <c r="M37" s="25">
        <f>+L37+L38+L39</f>
        <v>0</v>
      </c>
    </row>
    <row r="38" spans="2:13" ht="17.25" thickBot="1">
      <c r="B38" s="26"/>
      <c r="C38" s="43" t="s">
        <v>12</v>
      </c>
      <c r="D38" s="111">
        <v>0</v>
      </c>
      <c r="E38" s="111">
        <v>0</v>
      </c>
      <c r="F38" s="111">
        <v>0</v>
      </c>
      <c r="G38" s="111">
        <v>0</v>
      </c>
      <c r="H38" s="118">
        <f t="shared" si="1"/>
        <v>0</v>
      </c>
      <c r="I38" s="112">
        <f>+H38+H39</f>
        <v>0</v>
      </c>
      <c r="J38" s="30">
        <f>+H38/H53</f>
        <v>0</v>
      </c>
      <c r="K38" s="31"/>
      <c r="L38" s="119"/>
      <c r="M38" s="32"/>
    </row>
    <row r="39" spans="2:13" ht="17.25" thickBot="1">
      <c r="B39" s="26"/>
      <c r="C39" s="120" t="s">
        <v>13</v>
      </c>
      <c r="D39" s="121">
        <v>0</v>
      </c>
      <c r="E39" s="121">
        <v>0</v>
      </c>
      <c r="F39" s="121">
        <v>0</v>
      </c>
      <c r="G39" s="121">
        <v>0</v>
      </c>
      <c r="H39" s="121">
        <f t="shared" si="1"/>
        <v>0</v>
      </c>
      <c r="I39" s="116"/>
      <c r="J39" s="40">
        <f>+H39/H53</f>
        <v>0</v>
      </c>
      <c r="K39" s="41"/>
      <c r="L39" s="122"/>
      <c r="M39" s="42"/>
    </row>
    <row r="40" spans="2:13" ht="17.25" thickBot="1">
      <c r="B40" s="26" t="s">
        <v>17</v>
      </c>
      <c r="C40" s="20" t="s">
        <v>11</v>
      </c>
      <c r="D40" s="109">
        <v>0</v>
      </c>
      <c r="E40" s="109">
        <v>0</v>
      </c>
      <c r="F40" s="109">
        <v>0</v>
      </c>
      <c r="G40" s="109">
        <v>0</v>
      </c>
      <c r="H40" s="109">
        <f t="shared" si="1"/>
        <v>0</v>
      </c>
      <c r="I40" s="110">
        <f>H43+H41+H40+H42</f>
        <v>42</v>
      </c>
      <c r="J40" s="23">
        <f>+H40/H53</f>
        <v>0</v>
      </c>
      <c r="K40" s="123"/>
      <c r="L40" s="23">
        <f>+H40/I40</f>
        <v>0</v>
      </c>
      <c r="M40" s="124"/>
    </row>
    <row r="41" spans="2:13" ht="17.25" thickBot="1">
      <c r="B41" s="26"/>
      <c r="C41" s="43" t="s">
        <v>12</v>
      </c>
      <c r="D41" s="125">
        <v>6</v>
      </c>
      <c r="E41" s="111">
        <v>0</v>
      </c>
      <c r="F41" s="111">
        <v>2</v>
      </c>
      <c r="G41" s="111">
        <v>0</v>
      </c>
      <c r="H41" s="111">
        <f t="shared" si="1"/>
        <v>8</v>
      </c>
      <c r="I41" s="112"/>
      <c r="J41" s="49">
        <f>H41/H53</f>
        <v>1.9512195121951219E-2</v>
      </c>
      <c r="K41" s="31">
        <f>+J40+J41+J42+J43</f>
        <v>0.10243902439024391</v>
      </c>
      <c r="L41" s="50">
        <f>H41/I40</f>
        <v>0.19047619047619047</v>
      </c>
      <c r="M41" s="32">
        <f>+L40+L41++L42+L43</f>
        <v>1</v>
      </c>
    </row>
    <row r="42" spans="2:13" ht="17.25" thickBot="1">
      <c r="B42" s="26"/>
      <c r="C42" s="126" t="s">
        <v>13</v>
      </c>
      <c r="D42" s="127">
        <v>7</v>
      </c>
      <c r="E42" s="127">
        <v>16</v>
      </c>
      <c r="F42" s="127">
        <v>10</v>
      </c>
      <c r="G42" s="127">
        <v>0</v>
      </c>
      <c r="H42" s="127">
        <f t="shared" si="1"/>
        <v>33</v>
      </c>
      <c r="I42" s="112"/>
      <c r="J42" s="40">
        <f>H42/H53</f>
        <v>8.0487804878048783E-2</v>
      </c>
      <c r="K42" s="31"/>
      <c r="L42" s="40">
        <f>H42/I40</f>
        <v>0.7857142857142857</v>
      </c>
      <c r="M42" s="32"/>
    </row>
    <row r="43" spans="2:13" ht="17.25" thickBot="1">
      <c r="B43" s="26"/>
      <c r="C43" s="128" t="s">
        <v>14</v>
      </c>
      <c r="D43" s="129">
        <v>1</v>
      </c>
      <c r="E43" s="129">
        <v>0</v>
      </c>
      <c r="F43" s="129">
        <v>0</v>
      </c>
      <c r="G43" s="129">
        <v>0</v>
      </c>
      <c r="H43" s="129">
        <f t="shared" si="1"/>
        <v>1</v>
      </c>
      <c r="I43" s="116"/>
      <c r="J43" s="40">
        <f>H43/H53</f>
        <v>2.4390243902439024E-3</v>
      </c>
      <c r="K43" s="41"/>
      <c r="L43" s="40">
        <f>H43/I40</f>
        <v>2.3809523809523808E-2</v>
      </c>
      <c r="M43" s="42"/>
    </row>
    <row r="44" spans="2:13" ht="14.45" customHeight="1" thickBot="1">
      <c r="B44" s="26" t="s">
        <v>18</v>
      </c>
      <c r="C44" s="43" t="s">
        <v>12</v>
      </c>
      <c r="D44" s="111">
        <v>8</v>
      </c>
      <c r="E44" s="111">
        <v>1</v>
      </c>
      <c r="F44" s="111">
        <v>6</v>
      </c>
      <c r="G44" s="111">
        <v>2</v>
      </c>
      <c r="H44" s="111">
        <f t="shared" si="1"/>
        <v>17</v>
      </c>
      <c r="I44" s="112">
        <f>H46+H45+H44</f>
        <v>48</v>
      </c>
      <c r="J44" s="49">
        <f>H44/H53</f>
        <v>4.1463414634146344E-2</v>
      </c>
      <c r="K44" s="31">
        <f>+J44+J45+J46</f>
        <v>0.11707317073170732</v>
      </c>
      <c r="L44" s="30">
        <f>H44/I44</f>
        <v>0.35416666666666669</v>
      </c>
      <c r="M44" s="62">
        <f>L44+L45+L46</f>
        <v>1</v>
      </c>
    </row>
    <row r="45" spans="2:13" ht="17.25" thickBot="1">
      <c r="B45" s="26"/>
      <c r="C45" s="33" t="s">
        <v>13</v>
      </c>
      <c r="D45" s="130">
        <v>2</v>
      </c>
      <c r="E45" s="130">
        <v>2</v>
      </c>
      <c r="F45" s="130">
        <v>9</v>
      </c>
      <c r="G45" s="130">
        <v>4</v>
      </c>
      <c r="H45" s="130">
        <f t="shared" si="1"/>
        <v>17</v>
      </c>
      <c r="I45" s="112"/>
      <c r="J45" s="60">
        <f>H45/H53</f>
        <v>4.1463414634146344E-2</v>
      </c>
      <c r="K45" s="31"/>
      <c r="L45" s="61">
        <f>H45/I44</f>
        <v>0.35416666666666669</v>
      </c>
      <c r="M45" s="62"/>
    </row>
    <row r="46" spans="2:13" ht="17.25" thickBot="1">
      <c r="B46" s="26"/>
      <c r="C46" s="131" t="s">
        <v>14</v>
      </c>
      <c r="D46" s="132">
        <v>2</v>
      </c>
      <c r="E46" s="133">
        <v>1</v>
      </c>
      <c r="F46" s="132">
        <v>11</v>
      </c>
      <c r="G46" s="132">
        <v>0</v>
      </c>
      <c r="H46" s="132">
        <f t="shared" si="1"/>
        <v>14</v>
      </c>
      <c r="I46" s="134"/>
      <c r="J46" s="53">
        <f>H46/H53</f>
        <v>3.4146341463414637E-2</v>
      </c>
      <c r="K46" s="31"/>
      <c r="L46" s="53">
        <f>H46/I44</f>
        <v>0.29166666666666669</v>
      </c>
      <c r="M46" s="66"/>
    </row>
    <row r="47" spans="2:13">
      <c r="B47" s="135" t="s">
        <v>19</v>
      </c>
      <c r="C47" s="136" t="s">
        <v>12</v>
      </c>
      <c r="D47" s="137">
        <v>0</v>
      </c>
      <c r="E47" s="137">
        <v>1</v>
      </c>
      <c r="F47" s="137">
        <v>1</v>
      </c>
      <c r="G47" s="137">
        <v>2</v>
      </c>
      <c r="H47" s="138">
        <f t="shared" si="1"/>
        <v>4</v>
      </c>
      <c r="I47" s="139">
        <f>H47+H48+H49</f>
        <v>4</v>
      </c>
      <c r="J47" s="140">
        <f>H47/H53</f>
        <v>9.7560975609756097E-3</v>
      </c>
      <c r="K47" s="89">
        <f>J47+J48+J49</f>
        <v>9.7560975609756097E-3</v>
      </c>
      <c r="L47" s="141">
        <f>H47/I47</f>
        <v>1</v>
      </c>
      <c r="M47" s="73">
        <f>L48+L47+L49</f>
        <v>1</v>
      </c>
    </row>
    <row r="48" spans="2:13">
      <c r="B48" s="142"/>
      <c r="C48" s="143" t="s">
        <v>13</v>
      </c>
      <c r="D48" s="144">
        <v>0</v>
      </c>
      <c r="E48" s="144">
        <v>0</v>
      </c>
      <c r="F48" s="144">
        <v>0</v>
      </c>
      <c r="G48" s="144">
        <v>0</v>
      </c>
      <c r="H48" s="145">
        <v>0</v>
      </c>
      <c r="I48" s="146"/>
      <c r="J48" s="78">
        <f>H48/H53</f>
        <v>0</v>
      </c>
      <c r="K48" s="72"/>
      <c r="L48" s="147">
        <f>H48/I47</f>
        <v>0</v>
      </c>
      <c r="M48" s="79"/>
    </row>
    <row r="49" spans="2:13" ht="17.25" thickBot="1">
      <c r="B49" s="148"/>
      <c r="C49" s="149" t="s">
        <v>14</v>
      </c>
      <c r="D49" s="150">
        <v>0</v>
      </c>
      <c r="E49" s="150">
        <v>0</v>
      </c>
      <c r="F49" s="150">
        <v>0</v>
      </c>
      <c r="G49" s="150">
        <v>0</v>
      </c>
      <c r="H49" s="151">
        <v>0</v>
      </c>
      <c r="I49" s="152"/>
      <c r="J49" s="85">
        <f>H49/H53</f>
        <v>0</v>
      </c>
      <c r="K49" s="86"/>
      <c r="L49" s="153">
        <f>H49/I47</f>
        <v>0</v>
      </c>
      <c r="M49" s="87"/>
    </row>
    <row r="50" spans="2:13">
      <c r="B50" s="154" t="s">
        <v>20</v>
      </c>
      <c r="C50" s="155" t="s">
        <v>12</v>
      </c>
      <c r="D50" s="156">
        <v>22</v>
      </c>
      <c r="E50" s="157">
        <v>15</v>
      </c>
      <c r="F50" s="157">
        <v>12</v>
      </c>
      <c r="G50" s="157">
        <v>20</v>
      </c>
      <c r="H50" s="157">
        <f>D50+E50+F50+G50</f>
        <v>69</v>
      </c>
      <c r="I50" s="158">
        <f>H50+H51+H52</f>
        <v>180</v>
      </c>
      <c r="J50" s="159">
        <f>H50/H53</f>
        <v>0.16829268292682928</v>
      </c>
      <c r="K50" s="89">
        <f>J50+J51+J52</f>
        <v>0.4390243902439025</v>
      </c>
      <c r="L50" s="159">
        <f>H50/I50</f>
        <v>0.38333333333333336</v>
      </c>
      <c r="M50" s="90">
        <f>L50+L51+L52</f>
        <v>1</v>
      </c>
    </row>
    <row r="51" spans="2:13">
      <c r="B51" s="142"/>
      <c r="C51" s="160" t="s">
        <v>13</v>
      </c>
      <c r="D51" s="161">
        <v>19</v>
      </c>
      <c r="E51" s="162">
        <v>26</v>
      </c>
      <c r="F51" s="162">
        <v>36</v>
      </c>
      <c r="G51" s="162">
        <v>18</v>
      </c>
      <c r="H51" s="162">
        <f>D51+E51+F51+G51</f>
        <v>99</v>
      </c>
      <c r="I51" s="146"/>
      <c r="J51" s="78">
        <f>H51/H53</f>
        <v>0.24146341463414633</v>
      </c>
      <c r="K51" s="72"/>
      <c r="L51" s="78">
        <f>H51/I50</f>
        <v>0.55000000000000004</v>
      </c>
      <c r="M51" s="79"/>
    </row>
    <row r="52" spans="2:13" ht="17.25" thickBot="1">
      <c r="B52" s="148"/>
      <c r="C52" s="163" t="s">
        <v>11</v>
      </c>
      <c r="D52" s="164">
        <v>1</v>
      </c>
      <c r="E52" s="164">
        <v>1</v>
      </c>
      <c r="F52" s="164">
        <v>3</v>
      </c>
      <c r="G52" s="164">
        <v>7</v>
      </c>
      <c r="H52" s="164">
        <f>D52+E52+F52+G52</f>
        <v>12</v>
      </c>
      <c r="I52" s="152"/>
      <c r="J52" s="85">
        <f>H52/H53</f>
        <v>2.9268292682926831E-2</v>
      </c>
      <c r="K52" s="86"/>
      <c r="L52" s="153">
        <f>H52/I50</f>
        <v>6.6666666666666666E-2</v>
      </c>
      <c r="M52" s="87"/>
    </row>
    <row r="53" spans="2:13" s="104" customFormat="1" ht="18.75" thickBot="1">
      <c r="B53" s="165" t="s">
        <v>24</v>
      </c>
      <c r="C53" s="166"/>
      <c r="D53" s="167">
        <f>+D34+D36+D38+D39+D41+D43+D44+D45+D46+D35+D50+D51+D52</f>
        <v>101</v>
      </c>
      <c r="E53" s="167">
        <f>+E34+E36+E38+E39+E41+E43+E44+E45+E46+E47+E35+E50+E51+E52</f>
        <v>63</v>
      </c>
      <c r="F53" s="167">
        <f>+F34+F36+F38+F39+F41+F43+F44+F45+F46+F47+F35+F50+F51+F52</f>
        <v>140</v>
      </c>
      <c r="G53" s="167">
        <f>+G34+G36+G38+G39+G41+G43+G44+G45+G46+G35+G47+G50+G51+G52</f>
        <v>73</v>
      </c>
      <c r="H53" s="168">
        <f>+I33+I38+I40+I44+I47+I50</f>
        <v>410</v>
      </c>
      <c r="I53" s="168"/>
      <c r="J53" s="100">
        <f>K33+K41+K44+K47+K50</f>
        <v>1</v>
      </c>
      <c r="K53" s="101"/>
      <c r="L53" s="169"/>
      <c r="M53" s="169"/>
    </row>
    <row r="57" spans="2:13">
      <c r="K57" t="s">
        <v>25</v>
      </c>
    </row>
  </sheetData>
  <mergeCells count="67">
    <mergeCell ref="B53:C53"/>
    <mergeCell ref="H53:I53"/>
    <mergeCell ref="J53:K53"/>
    <mergeCell ref="B47:B49"/>
    <mergeCell ref="I47:I49"/>
    <mergeCell ref="K47:K49"/>
    <mergeCell ref="M47:M49"/>
    <mergeCell ref="B50:B52"/>
    <mergeCell ref="I50:I52"/>
    <mergeCell ref="K50:K52"/>
    <mergeCell ref="M50:M52"/>
    <mergeCell ref="B40:B43"/>
    <mergeCell ref="I40:I43"/>
    <mergeCell ref="K41:K43"/>
    <mergeCell ref="M41:M43"/>
    <mergeCell ref="B44:B46"/>
    <mergeCell ref="I44:I46"/>
    <mergeCell ref="K44:K46"/>
    <mergeCell ref="M44:M46"/>
    <mergeCell ref="B33:B36"/>
    <mergeCell ref="I33:I36"/>
    <mergeCell ref="K33:K36"/>
    <mergeCell ref="M33:M36"/>
    <mergeCell ref="B37:B39"/>
    <mergeCell ref="K37:K39"/>
    <mergeCell ref="M37:M39"/>
    <mergeCell ref="I38:I39"/>
    <mergeCell ref="B26:C26"/>
    <mergeCell ref="H26:I26"/>
    <mergeCell ref="J26:K26"/>
    <mergeCell ref="L26:M26"/>
    <mergeCell ref="B30:M30"/>
    <mergeCell ref="B31:C32"/>
    <mergeCell ref="D31:G31"/>
    <mergeCell ref="H31:I32"/>
    <mergeCell ref="J31:K32"/>
    <mergeCell ref="L31:M32"/>
    <mergeCell ref="B20:B22"/>
    <mergeCell ref="I20:I22"/>
    <mergeCell ref="K20:K22"/>
    <mergeCell ref="M20:M22"/>
    <mergeCell ref="B23:B25"/>
    <mergeCell ref="I23:I25"/>
    <mergeCell ref="K23:K25"/>
    <mergeCell ref="M23:M25"/>
    <mergeCell ref="B13:B16"/>
    <mergeCell ref="I13:I16"/>
    <mergeCell ref="K13:K16"/>
    <mergeCell ref="M13:M16"/>
    <mergeCell ref="B17:B19"/>
    <mergeCell ref="I17:I19"/>
    <mergeCell ref="K17:K19"/>
    <mergeCell ref="M17:M19"/>
    <mergeCell ref="B6:B9"/>
    <mergeCell ref="I6:I9"/>
    <mergeCell ref="K6:K9"/>
    <mergeCell ref="M6:M9"/>
    <mergeCell ref="B10:B12"/>
    <mergeCell ref="I10:I12"/>
    <mergeCell ref="K10:K12"/>
    <mergeCell ref="M10:M12"/>
    <mergeCell ref="B3:M3"/>
    <mergeCell ref="B4:C5"/>
    <mergeCell ref="D4:G4"/>
    <mergeCell ref="H4:I5"/>
    <mergeCell ref="J4:K5"/>
    <mergeCell ref="L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Adjudicados 2025</vt:lpstr>
    </vt:vector>
  </TitlesOfParts>
  <Company>Mutua Balear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Ana Moragues Sampedro</dc:creator>
  <cp:lastModifiedBy>Catalina Ana Moragues Sampedro</cp:lastModifiedBy>
  <dcterms:created xsi:type="dcterms:W3CDTF">2026-03-12T08:01:27Z</dcterms:created>
  <dcterms:modified xsi:type="dcterms:W3CDTF">2026-03-12T08:04:16Z</dcterms:modified>
</cp:coreProperties>
</file>