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a\Desktop\"/>
    </mc:Choice>
  </mc:AlternateContent>
  <bookViews>
    <workbookView xWindow="0" yWindow="0" windowWidth="18900" windowHeight="8040"/>
  </bookViews>
  <sheets>
    <sheet name="Adjudicados 2026" sheetId="2" r:id="rId1"/>
  </sheets>
  <calcPr calcId="162913"/>
</workbook>
</file>

<file path=xl/calcChain.xml><?xml version="1.0" encoding="utf-8"?>
<calcChain xmlns="http://schemas.openxmlformats.org/spreadsheetml/2006/main">
  <c r="H43" i="2" l="1"/>
  <c r="E57" i="2"/>
  <c r="F57" i="2"/>
  <c r="G57" i="2"/>
  <c r="D57" i="2"/>
  <c r="H8" i="2"/>
  <c r="G28" i="2"/>
  <c r="F28" i="2"/>
  <c r="E28" i="2"/>
  <c r="D28" i="2"/>
  <c r="H53" i="2" l="1"/>
  <c r="H52" i="2"/>
  <c r="H24" i="2"/>
  <c r="H23" i="2"/>
  <c r="I52" i="2" l="1"/>
  <c r="L52" i="2" s="1"/>
  <c r="L53" i="2"/>
  <c r="I23" i="2"/>
  <c r="L24" i="2" s="1"/>
  <c r="H19" i="2"/>
  <c r="H18" i="2"/>
  <c r="H17" i="2"/>
  <c r="H15" i="2"/>
  <c r="H14" i="2"/>
  <c r="H7" i="2"/>
  <c r="H20" i="2"/>
  <c r="L23" i="2" l="1"/>
  <c r="M23" i="2" s="1"/>
  <c r="M52" i="2"/>
  <c r="H22" i="2"/>
  <c r="H56" i="2" l="1"/>
  <c r="H55" i="2"/>
  <c r="H54" i="2"/>
  <c r="H49" i="2"/>
  <c r="H48" i="2"/>
  <c r="H47" i="2"/>
  <c r="H46" i="2"/>
  <c r="H45" i="2"/>
  <c r="H44" i="2"/>
  <c r="H42" i="2"/>
  <c r="H41" i="2"/>
  <c r="H40" i="2"/>
  <c r="M39" i="2"/>
  <c r="H39" i="2"/>
  <c r="H38" i="2"/>
  <c r="H37" i="2"/>
  <c r="H36" i="2"/>
  <c r="H35" i="2"/>
  <c r="H27" i="2"/>
  <c r="H26" i="2"/>
  <c r="H25" i="2"/>
  <c r="I20" i="2"/>
  <c r="L22" i="2" s="1"/>
  <c r="H16" i="2"/>
  <c r="H13" i="2"/>
  <c r="H12" i="2"/>
  <c r="H11" i="2"/>
  <c r="M10" i="2"/>
  <c r="H10" i="2"/>
  <c r="H9" i="2"/>
  <c r="H6" i="2"/>
  <c r="L48" i="2" l="1"/>
  <c r="L49" i="2"/>
  <c r="L54" i="2"/>
  <c r="L55" i="2"/>
  <c r="L44" i="2"/>
  <c r="L56" i="2"/>
  <c r="L21" i="2"/>
  <c r="L20" i="2"/>
  <c r="L25" i="2"/>
  <c r="L13" i="2"/>
  <c r="L9" i="2"/>
  <c r="L6" i="2"/>
  <c r="I10" i="2"/>
  <c r="I6" i="2"/>
  <c r="I54" i="2"/>
  <c r="I25" i="2"/>
  <c r="L27" i="2" s="1"/>
  <c r="I17" i="2"/>
  <c r="I46" i="2"/>
  <c r="L47" i="2" s="1"/>
  <c r="I35" i="2"/>
  <c r="L35" i="2" s="1"/>
  <c r="I42" i="2"/>
  <c r="L43" i="2" s="1"/>
  <c r="I39" i="2"/>
  <c r="I49" i="2"/>
  <c r="I13" i="2"/>
  <c r="L37" i="2" l="1"/>
  <c r="L38" i="2"/>
  <c r="L45" i="2"/>
  <c r="L36" i="2"/>
  <c r="L46" i="2"/>
  <c r="L26" i="2"/>
  <c r="L42" i="2"/>
  <c r="L51" i="2"/>
  <c r="L50" i="2"/>
  <c r="L19" i="2"/>
  <c r="L17" i="2"/>
  <c r="L18" i="2"/>
  <c r="L14" i="2"/>
  <c r="L16" i="2"/>
  <c r="L15" i="2"/>
  <c r="L7" i="2"/>
  <c r="L8" i="2"/>
  <c r="H57" i="2"/>
  <c r="H28" i="2"/>
  <c r="J51" i="2" l="1"/>
  <c r="J50" i="2"/>
  <c r="J43" i="2"/>
  <c r="J52" i="2"/>
  <c r="J53" i="2"/>
  <c r="J48" i="2"/>
  <c r="J44" i="2"/>
  <c r="J47" i="2"/>
  <c r="J40" i="2"/>
  <c r="J42" i="2"/>
  <c r="J38" i="2"/>
  <c r="J49" i="2"/>
  <c r="J56" i="2"/>
  <c r="J37" i="2"/>
  <c r="J46" i="2"/>
  <c r="J39" i="2"/>
  <c r="J36" i="2"/>
  <c r="J41" i="2"/>
  <c r="J55" i="2"/>
  <c r="J54" i="2"/>
  <c r="J45" i="2"/>
  <c r="J35" i="2"/>
  <c r="J20" i="2"/>
  <c r="J8" i="2"/>
  <c r="J21" i="2"/>
  <c r="J16" i="2"/>
  <c r="J18" i="2"/>
  <c r="J19" i="2"/>
  <c r="J22" i="2"/>
  <c r="J25" i="2"/>
  <c r="J26" i="2"/>
  <c r="J27" i="2"/>
  <c r="J23" i="2"/>
  <c r="J14" i="2"/>
  <c r="J24" i="2"/>
  <c r="J15" i="2"/>
  <c r="J17" i="2"/>
  <c r="J7" i="2"/>
  <c r="J10" i="2"/>
  <c r="J6" i="2"/>
  <c r="J9" i="2"/>
  <c r="J13" i="2"/>
  <c r="J11" i="2"/>
  <c r="J12" i="2"/>
  <c r="M20" i="2"/>
  <c r="M25" i="2"/>
  <c r="M54" i="2"/>
  <c r="M17" i="2"/>
  <c r="M43" i="2"/>
  <c r="M35" i="2"/>
  <c r="M49" i="2"/>
  <c r="M13" i="2"/>
  <c r="M46" i="2"/>
  <c r="M6" i="2"/>
  <c r="K23" i="2" l="1"/>
  <c r="K52" i="2"/>
  <c r="K49" i="2"/>
  <c r="K54" i="2"/>
  <c r="K17" i="2"/>
  <c r="K25" i="2"/>
  <c r="K6" i="2"/>
  <c r="K10" i="2"/>
  <c r="K35" i="2"/>
  <c r="K39" i="2"/>
  <c r="K13" i="2"/>
  <c r="K46" i="2"/>
  <c r="K20" i="2"/>
  <c r="K42" i="2"/>
  <c r="J28" i="2" l="1"/>
  <c r="J57" i="2"/>
</calcChain>
</file>

<file path=xl/sharedStrings.xml><?xml version="1.0" encoding="utf-8"?>
<sst xmlns="http://schemas.openxmlformats.org/spreadsheetml/2006/main" count="81" uniqueCount="27">
  <si>
    <t>S.A.R.A.</t>
  </si>
  <si>
    <t>TIPO PROCEDIMIENTO</t>
  </si>
  <si>
    <t>TIPO EMPRESA</t>
  </si>
  <si>
    <t xml:space="preserve">TOTAL GENERAL </t>
  </si>
  <si>
    <r>
      <t xml:space="preserve">% TIPO DE PROCEDIMIENTO RESPECTO AL                        </t>
    </r>
    <r>
      <rPr>
        <b/>
        <i/>
        <u/>
        <sz val="11"/>
        <color theme="0"/>
        <rFont val="Arial Nova Light"/>
        <family val="2"/>
      </rPr>
      <t>TOTAL GENERAL</t>
    </r>
  </si>
  <si>
    <r>
      <t xml:space="preserve">% TIPO DE CONTRATO RESPECTO AL                                            </t>
    </r>
    <r>
      <rPr>
        <b/>
        <i/>
        <u/>
        <sz val="11"/>
        <color theme="0"/>
        <rFont val="Arial Nova Light"/>
        <family val="2"/>
      </rPr>
      <t>TIPO DE PROCEDIMIENTO</t>
    </r>
  </si>
  <si>
    <t>GRANDE</t>
  </si>
  <si>
    <t>MEDIANA</t>
  </si>
  <si>
    <t>PEQUEÑA</t>
  </si>
  <si>
    <t>MICRO</t>
  </si>
  <si>
    <t>ABIERTO</t>
  </si>
  <si>
    <t>Obras</t>
  </si>
  <si>
    <t>Servicios</t>
  </si>
  <si>
    <t>Suministro</t>
  </si>
  <si>
    <t>Ser &amp; Sum</t>
  </si>
  <si>
    <t>NEGOCIADO</t>
  </si>
  <si>
    <t>Suministros</t>
  </si>
  <si>
    <t>ABIERTO SIMPLIFICADO</t>
  </si>
  <si>
    <t>ABIERTO SUPERSIMPLIFICADO</t>
  </si>
  <si>
    <t>CONTRATOS MENORES</t>
  </si>
  <si>
    <t>TOTAL ADJUDICADO</t>
  </si>
  <si>
    <t>TOTAL GENERAL</t>
  </si>
  <si>
    <t>TOTAL CONTRATOS</t>
  </si>
  <si>
    <t>º</t>
  </si>
  <si>
    <t>IMPORTE ADJUDICADO DURANTE EL PRIMER SEMESTRE 2026</t>
  </si>
  <si>
    <t>URGENCIA SANITARIA</t>
  </si>
  <si>
    <t>NÚMERO DE CONTRATOS ADJUDICADOS DURANTE EL PRIMER SEMESTRE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</si>
</sst>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3"/>
      <color rgb="FF4F7E95"/>
      <name val="Arial Nova Light"/>
      <family val="2"/>
    </font>
    <font>
      <b/>
      <sz val="11"/>
      <color theme="0"/>
      <name val="Arial Nova Light"/>
      <family val="2"/>
    </font>
    <font>
      <b/>
      <i/>
      <u/>
      <sz val="11"/>
      <color theme="0"/>
      <name val="Arial Nova Light"/>
      <family val="2"/>
    </font>
    <font>
      <i/>
      <sz val="11"/>
      <color theme="1"/>
      <name val="Arial Nova Light"/>
      <family val="2"/>
    </font>
    <font>
      <sz val="11"/>
      <color theme="1"/>
      <name val="Arial Nova Light"/>
      <family val="2"/>
    </font>
    <font>
      <sz val="11"/>
      <name val="Arial Nova Light"/>
      <family val="2"/>
    </font>
    <font>
      <b/>
      <sz val="13"/>
      <color rgb="FFFFFFFF"/>
      <name val="Arial Nova Light"/>
      <family val="2"/>
    </font>
    <font>
      <b/>
      <sz val="11"/>
      <color rgb="FFFFFFFF"/>
      <name val="Arial Nova Light"/>
      <family val="2"/>
    </font>
    <font>
      <sz val="13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rgb="FF4F7E95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4F7E95"/>
        <bgColor indexed="64"/>
      </patternFill>
    </fill>
    <fill>
      <patternFill patternType="solid">
        <fgColor theme="0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/>
      <diagonal/>
    </border>
    <border>
      <left style="thin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medium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theme="1"/>
      </bottom>
      <diagonal/>
    </border>
    <border>
      <left style="medium">
        <color theme="0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/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0"/>
      </top>
      <bottom style="medium">
        <color theme="0"/>
      </bottom>
      <diagonal/>
    </border>
    <border>
      <left style="medium">
        <color theme="1"/>
      </left>
      <right style="medium">
        <color theme="1"/>
      </right>
      <top style="medium">
        <color theme="0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0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 style="thin">
        <color theme="0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1">
    <xf numFmtId="0" fontId="0" fillId="0" borderId="0" xfId="0"/>
    <xf numFmtId="0" fontId="0" fillId="0" borderId="0" xfId="0" applyBorder="1"/>
    <xf numFmtId="0" fontId="0" fillId="0" borderId="2" xfId="0" applyBorder="1"/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left"/>
    </xf>
    <xf numFmtId="4" fontId="6" fillId="0" borderId="18" xfId="0" applyNumberFormat="1" applyFont="1" applyBorder="1"/>
    <xf numFmtId="10" fontId="6" fillId="0" borderId="18" xfId="1" applyNumberFormat="1" applyFont="1" applyBorder="1" applyAlignment="1">
      <alignment horizontal="center"/>
    </xf>
    <xf numFmtId="0" fontId="6" fillId="0" borderId="22" xfId="0" applyFont="1" applyBorder="1" applyAlignment="1">
      <alignment horizontal="left"/>
    </xf>
    <xf numFmtId="4" fontId="6" fillId="0" borderId="23" xfId="0" applyNumberFormat="1" applyFont="1" applyBorder="1"/>
    <xf numFmtId="10" fontId="6" fillId="0" borderId="23" xfId="1" applyNumberFormat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4" fontId="6" fillId="0" borderId="24" xfId="0" applyNumberFormat="1" applyFont="1" applyBorder="1"/>
    <xf numFmtId="4" fontId="6" fillId="0" borderId="26" xfId="0" applyNumberFormat="1" applyFont="1" applyBorder="1"/>
    <xf numFmtId="10" fontId="6" fillId="0" borderId="24" xfId="1" applyNumberFormat="1" applyFont="1" applyBorder="1" applyAlignment="1">
      <alignment horizontal="center"/>
    </xf>
    <xf numFmtId="0" fontId="6" fillId="0" borderId="27" xfId="0" applyFont="1" applyBorder="1" applyAlignment="1">
      <alignment horizontal="left"/>
    </xf>
    <xf numFmtId="4" fontId="6" fillId="0" borderId="28" xfId="0" applyNumberFormat="1" applyFont="1" applyBorder="1"/>
    <xf numFmtId="10" fontId="6" fillId="0" borderId="30" xfId="1" applyNumberFormat="1" applyFont="1" applyBorder="1" applyAlignment="1">
      <alignment horizontal="center"/>
    </xf>
    <xf numFmtId="0" fontId="6" fillId="0" borderId="32" xfId="0" applyFont="1" applyBorder="1" applyAlignment="1">
      <alignment horizontal="left"/>
    </xf>
    <xf numFmtId="4" fontId="6" fillId="0" borderId="33" xfId="0" applyNumberFormat="1" applyFont="1" applyBorder="1"/>
    <xf numFmtId="0" fontId="6" fillId="0" borderId="34" xfId="0" applyFont="1" applyBorder="1" applyAlignment="1">
      <alignment horizontal="left"/>
    </xf>
    <xf numFmtId="4" fontId="6" fillId="0" borderId="35" xfId="0" applyNumberFormat="1" applyFont="1" applyBorder="1"/>
    <xf numFmtId="4" fontId="6" fillId="0" borderId="23" xfId="0" applyNumberFormat="1" applyFont="1" applyBorder="1" applyAlignment="1">
      <alignment horizontal="right"/>
    </xf>
    <xf numFmtId="10" fontId="6" fillId="0" borderId="37" xfId="1" applyNumberFormat="1" applyFont="1" applyBorder="1" applyAlignment="1">
      <alignment horizontal="center"/>
    </xf>
    <xf numFmtId="10" fontId="6" fillId="0" borderId="38" xfId="1" applyNumberFormat="1" applyFont="1" applyBorder="1" applyAlignment="1">
      <alignment horizontal="center"/>
    </xf>
    <xf numFmtId="4" fontId="6" fillId="0" borderId="39" xfId="0" applyNumberFormat="1" applyFont="1" applyBorder="1"/>
    <xf numFmtId="10" fontId="6" fillId="0" borderId="35" xfId="1" applyNumberFormat="1" applyFont="1" applyBorder="1" applyAlignment="1">
      <alignment horizontal="center"/>
    </xf>
    <xf numFmtId="0" fontId="6" fillId="0" borderId="40" xfId="0" applyFont="1" applyBorder="1" applyAlignment="1">
      <alignment horizontal="left"/>
    </xf>
    <xf numFmtId="4" fontId="6" fillId="0" borderId="41" xfId="0" applyNumberFormat="1" applyFont="1" applyBorder="1"/>
    <xf numFmtId="4" fontId="6" fillId="0" borderId="43" xfId="0" applyNumberFormat="1" applyFont="1" applyBorder="1"/>
    <xf numFmtId="10" fontId="6" fillId="0" borderId="44" xfId="1" applyNumberFormat="1" applyFont="1" applyBorder="1" applyAlignment="1">
      <alignment horizontal="center"/>
    </xf>
    <xf numFmtId="10" fontId="6" fillId="0" borderId="43" xfId="1" applyNumberFormat="1" applyFont="1" applyBorder="1" applyAlignment="1">
      <alignment horizontal="center"/>
    </xf>
    <xf numFmtId="0" fontId="6" fillId="0" borderId="46" xfId="0" applyFont="1" applyBorder="1" applyAlignment="1">
      <alignment horizontal="left" vertical="top"/>
    </xf>
    <xf numFmtId="4" fontId="6" fillId="0" borderId="30" xfId="0" applyNumberFormat="1" applyFont="1" applyBorder="1"/>
    <xf numFmtId="4" fontId="6" fillId="0" borderId="1" xfId="0" applyNumberFormat="1" applyFont="1" applyBorder="1"/>
    <xf numFmtId="4" fontId="6" fillId="0" borderId="48" xfId="0" applyNumberFormat="1" applyFont="1" applyBorder="1"/>
    <xf numFmtId="10" fontId="6" fillId="0" borderId="48" xfId="1" applyNumberFormat="1" applyFont="1" applyBorder="1" applyAlignment="1">
      <alignment horizontal="center"/>
    </xf>
    <xf numFmtId="4" fontId="6" fillId="0" borderId="52" xfId="0" applyNumberFormat="1" applyFont="1" applyBorder="1"/>
    <xf numFmtId="10" fontId="6" fillId="0" borderId="53" xfId="1" applyNumberFormat="1" applyFont="1" applyBorder="1" applyAlignment="1">
      <alignment horizontal="center"/>
    </xf>
    <xf numFmtId="10" fontId="6" fillId="0" borderId="52" xfId="1" applyNumberFormat="1" applyFont="1" applyBorder="1" applyAlignment="1">
      <alignment horizontal="center"/>
    </xf>
    <xf numFmtId="4" fontId="6" fillId="0" borderId="55" xfId="0" applyNumberFormat="1" applyFont="1" applyBorder="1"/>
    <xf numFmtId="4" fontId="6" fillId="0" borderId="56" xfId="0" applyNumberFormat="1" applyFont="1" applyBorder="1"/>
    <xf numFmtId="10" fontId="6" fillId="0" borderId="57" xfId="1" applyNumberFormat="1" applyFont="1" applyBorder="1" applyAlignment="1">
      <alignment horizontal="center"/>
    </xf>
    <xf numFmtId="4" fontId="6" fillId="0" borderId="49" xfId="0" applyNumberFormat="1" applyFont="1" applyBorder="1"/>
    <xf numFmtId="10" fontId="6" fillId="0" borderId="49" xfId="1" applyNumberFormat="1" applyFont="1" applyBorder="1" applyAlignment="1">
      <alignment horizontal="center"/>
    </xf>
    <xf numFmtId="10" fontId="6" fillId="0" borderId="55" xfId="1" applyNumberFormat="1" applyFont="1" applyBorder="1" applyAlignment="1">
      <alignment horizontal="center"/>
    </xf>
    <xf numFmtId="4" fontId="9" fillId="5" borderId="14" xfId="0" applyNumberFormat="1" applyFont="1" applyFill="1" applyBorder="1" applyAlignment="1">
      <alignment horizontal="center" vertical="center" wrapText="1"/>
    </xf>
    <xf numFmtId="0" fontId="10" fillId="0" borderId="0" xfId="0" applyFont="1"/>
    <xf numFmtId="10" fontId="0" fillId="0" borderId="0" xfId="0" applyNumberFormat="1"/>
    <xf numFmtId="4" fontId="5" fillId="2" borderId="66" xfId="0" applyNumberFormat="1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left"/>
    </xf>
    <xf numFmtId="10" fontId="6" fillId="0" borderId="20" xfId="0" applyNumberFormat="1" applyFont="1" applyBorder="1" applyAlignment="1">
      <alignment horizontal="center" vertical="center"/>
    </xf>
    <xf numFmtId="0" fontId="6" fillId="0" borderId="67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4" xfId="0" applyFont="1" applyBorder="1" applyAlignment="1">
      <alignment horizontal="left" vertical="top"/>
    </xf>
    <xf numFmtId="0" fontId="6" fillId="0" borderId="69" xfId="0" applyFont="1" applyBorder="1" applyAlignment="1">
      <alignment horizontal="left" vertical="top"/>
    </xf>
    <xf numFmtId="10" fontId="6" fillId="0" borderId="72" xfId="1" applyNumberFormat="1" applyFont="1" applyBorder="1" applyAlignment="1">
      <alignment horizontal="center"/>
    </xf>
    <xf numFmtId="10" fontId="6" fillId="0" borderId="69" xfId="1" applyNumberFormat="1" applyFont="1" applyBorder="1" applyAlignment="1">
      <alignment horizontal="center"/>
    </xf>
    <xf numFmtId="0" fontId="6" fillId="0" borderId="73" xfId="0" applyFont="1" applyBorder="1" applyAlignment="1">
      <alignment horizontal="left" vertical="top"/>
    </xf>
    <xf numFmtId="10" fontId="6" fillId="0" borderId="73" xfId="1" applyNumberFormat="1" applyFont="1" applyBorder="1" applyAlignment="1">
      <alignment horizontal="center"/>
    </xf>
    <xf numFmtId="0" fontId="6" fillId="0" borderId="74" xfId="0" applyFont="1" applyBorder="1" applyAlignment="1">
      <alignment horizontal="left" vertical="top"/>
    </xf>
    <xf numFmtId="10" fontId="6" fillId="0" borderId="61" xfId="1" applyNumberFormat="1" applyFont="1" applyBorder="1" applyAlignment="1">
      <alignment horizontal="center"/>
    </xf>
    <xf numFmtId="0" fontId="6" fillId="0" borderId="75" xfId="0" applyFont="1" applyBorder="1" applyAlignment="1">
      <alignment horizontal="left" vertical="top"/>
    </xf>
    <xf numFmtId="10" fontId="6" fillId="0" borderId="76" xfId="1" applyNumberFormat="1" applyFont="1" applyBorder="1" applyAlignment="1">
      <alignment horizontal="center"/>
    </xf>
    <xf numFmtId="0" fontId="6" fillId="0" borderId="77" xfId="0" applyFont="1" applyBorder="1" applyAlignment="1">
      <alignment horizontal="left" vertical="top"/>
    </xf>
    <xf numFmtId="0" fontId="6" fillId="0" borderId="56" xfId="0" applyFont="1" applyBorder="1" applyAlignment="1">
      <alignment horizontal="left" vertical="top"/>
    </xf>
    <xf numFmtId="0" fontId="6" fillId="0" borderId="0" xfId="0" applyFont="1"/>
    <xf numFmtId="4" fontId="0" fillId="0" borderId="0" xfId="0" applyNumberFormat="1"/>
    <xf numFmtId="3" fontId="0" fillId="0" borderId="0" xfId="0" applyNumberFormat="1"/>
    <xf numFmtId="3" fontId="9" fillId="5" borderId="14" xfId="0" applyNumberFormat="1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left" vertical="top"/>
    </xf>
    <xf numFmtId="0" fontId="6" fillId="0" borderId="79" xfId="0" applyFont="1" applyBorder="1" applyAlignment="1">
      <alignment horizontal="left" vertical="top"/>
    </xf>
    <xf numFmtId="0" fontId="0" fillId="0" borderId="11" xfId="0" applyBorder="1"/>
    <xf numFmtId="0" fontId="6" fillId="0" borderId="85" xfId="0" applyFont="1" applyBorder="1" applyAlignment="1">
      <alignment horizontal="left"/>
    </xf>
    <xf numFmtId="0" fontId="6" fillId="0" borderId="86" xfId="0" applyFont="1" applyBorder="1" applyAlignment="1">
      <alignment horizontal="left"/>
    </xf>
    <xf numFmtId="0" fontId="6" fillId="0" borderId="87" xfId="0" applyFont="1" applyBorder="1" applyAlignment="1">
      <alignment horizontal="left"/>
    </xf>
    <xf numFmtId="0" fontId="6" fillId="0" borderId="90" xfId="0" applyFont="1" applyBorder="1" applyAlignment="1">
      <alignment horizontal="left" vertical="top"/>
    </xf>
    <xf numFmtId="4" fontId="6" fillId="0" borderId="76" xfId="0" applyNumberFormat="1" applyFont="1" applyBorder="1"/>
    <xf numFmtId="3" fontId="9" fillId="5" borderId="14" xfId="0" applyNumberFormat="1" applyFont="1" applyFill="1" applyBorder="1" applyAlignment="1">
      <alignment horizontal="center" vertical="center" wrapText="1"/>
    </xf>
    <xf numFmtId="4" fontId="9" fillId="5" borderId="14" xfId="0" applyNumberFormat="1" applyFont="1" applyFill="1" applyBorder="1" applyAlignment="1">
      <alignment horizontal="center" vertical="center" wrapText="1"/>
    </xf>
    <xf numFmtId="0" fontId="6" fillId="0" borderId="91" xfId="0" applyFont="1" applyBorder="1" applyAlignment="1">
      <alignment horizontal="left" vertical="top"/>
    </xf>
    <xf numFmtId="4" fontId="6" fillId="0" borderId="57" xfId="0" applyNumberFormat="1" applyFont="1" applyBorder="1"/>
    <xf numFmtId="10" fontId="6" fillId="0" borderId="39" xfId="1" applyNumberFormat="1" applyFont="1" applyBorder="1" applyAlignment="1">
      <alignment horizontal="center"/>
    </xf>
    <xf numFmtId="3" fontId="6" fillId="0" borderId="18" xfId="0" applyNumberFormat="1" applyFont="1" applyBorder="1" applyAlignment="1">
      <alignment horizontal="center"/>
    </xf>
    <xf numFmtId="3" fontId="6" fillId="0" borderId="23" xfId="0" applyNumberFormat="1" applyFont="1" applyBorder="1" applyAlignment="1">
      <alignment horizontal="center"/>
    </xf>
    <xf numFmtId="3" fontId="6" fillId="0" borderId="24" xfId="0" applyNumberFormat="1" applyFont="1" applyBorder="1" applyAlignment="1">
      <alignment horizontal="center"/>
    </xf>
    <xf numFmtId="3" fontId="6" fillId="0" borderId="26" xfId="0" applyNumberFormat="1" applyFont="1" applyBorder="1" applyAlignment="1">
      <alignment horizontal="center"/>
    </xf>
    <xf numFmtId="3" fontId="6" fillId="0" borderId="28" xfId="0" applyNumberFormat="1" applyFont="1" applyBorder="1" applyAlignment="1">
      <alignment horizontal="center"/>
    </xf>
    <xf numFmtId="3" fontId="6" fillId="0" borderId="33" xfId="0" applyNumberFormat="1" applyFont="1" applyBorder="1" applyAlignment="1">
      <alignment horizontal="center"/>
    </xf>
    <xf numFmtId="3" fontId="6" fillId="0" borderId="30" xfId="0" applyNumberFormat="1" applyFont="1" applyBorder="1" applyAlignment="1">
      <alignment horizontal="center"/>
    </xf>
    <xf numFmtId="3" fontId="6" fillId="0" borderId="39" xfId="0" applyNumberFormat="1" applyFont="1" applyBorder="1" applyAlignment="1">
      <alignment horizontal="center"/>
    </xf>
    <xf numFmtId="3" fontId="6" fillId="0" borderId="29" xfId="0" applyNumberFormat="1" applyFont="1" applyBorder="1" applyAlignment="1">
      <alignment horizontal="center"/>
    </xf>
    <xf numFmtId="3" fontId="6" fillId="0" borderId="43" xfId="0" applyNumberFormat="1" applyFont="1" applyBorder="1" applyAlignment="1">
      <alignment horizontal="center"/>
    </xf>
    <xf numFmtId="3" fontId="6" fillId="0" borderId="35" xfId="0" applyNumberFormat="1" applyFont="1" applyBorder="1" applyAlignment="1">
      <alignment horizontal="center"/>
    </xf>
    <xf numFmtId="3" fontId="6" fillId="0" borderId="40" xfId="0" applyNumberFormat="1" applyFont="1" applyBorder="1" applyAlignment="1">
      <alignment horizontal="center"/>
    </xf>
    <xf numFmtId="3" fontId="6" fillId="0" borderId="70" xfId="0" applyNumberFormat="1" applyFont="1" applyBorder="1" applyAlignment="1">
      <alignment horizontal="center"/>
    </xf>
    <xf numFmtId="3" fontId="6" fillId="0" borderId="69" xfId="0" applyNumberFormat="1" applyFont="1" applyBorder="1" applyAlignment="1">
      <alignment horizontal="center"/>
    </xf>
    <xf numFmtId="3" fontId="6" fillId="0" borderId="52" xfId="0" applyNumberFormat="1" applyFont="1" applyBorder="1" applyAlignment="1">
      <alignment horizontal="center"/>
    </xf>
    <xf numFmtId="3" fontId="6" fillId="0" borderId="73" xfId="0" applyNumberFormat="1" applyFont="1" applyBorder="1" applyAlignment="1">
      <alignment horizontal="center"/>
    </xf>
    <xf numFmtId="3" fontId="6" fillId="0" borderId="57" xfId="0" applyNumberFormat="1" applyFont="1" applyBorder="1" applyAlignment="1">
      <alignment horizontal="center"/>
    </xf>
    <xf numFmtId="3" fontId="6" fillId="0" borderId="61" xfId="0" applyNumberFormat="1" applyFont="1" applyBorder="1" applyAlignment="1">
      <alignment horizontal="center"/>
    </xf>
    <xf numFmtId="3" fontId="6" fillId="0" borderId="48" xfId="0" applyNumberFormat="1" applyFont="1" applyBorder="1" applyAlignment="1">
      <alignment horizontal="center"/>
    </xf>
    <xf numFmtId="3" fontId="6" fillId="0" borderId="55" xfId="0" applyNumberFormat="1" applyFont="1" applyBorder="1" applyAlignment="1">
      <alignment horizontal="center"/>
    </xf>
    <xf numFmtId="3" fontId="6" fillId="0" borderId="76" xfId="0" applyNumberFormat="1" applyFont="1" applyBorder="1" applyAlignment="1">
      <alignment horizontal="center"/>
    </xf>
    <xf numFmtId="3" fontId="6" fillId="0" borderId="59" xfId="0" applyNumberFormat="1" applyFont="1" applyBorder="1" applyAlignment="1">
      <alignment horizontal="center"/>
    </xf>
    <xf numFmtId="3" fontId="6" fillId="0" borderId="49" xfId="0" applyNumberFormat="1" applyFont="1" applyBorder="1" applyAlignment="1">
      <alignment horizontal="center"/>
    </xf>
    <xf numFmtId="3" fontId="6" fillId="0" borderId="78" xfId="0" applyNumberFormat="1" applyFont="1" applyBorder="1" applyAlignment="1">
      <alignment horizontal="center"/>
    </xf>
    <xf numFmtId="4" fontId="3" fillId="3" borderId="92" xfId="0" applyNumberFormat="1" applyFont="1" applyFill="1" applyBorder="1" applyAlignment="1">
      <alignment horizontal="center" vertical="center" wrapText="1"/>
    </xf>
    <xf numFmtId="4" fontId="3" fillId="3" borderId="93" xfId="0" applyNumberFormat="1" applyFont="1" applyFill="1" applyBorder="1" applyAlignment="1">
      <alignment horizontal="center" vertical="center" wrapText="1"/>
    </xf>
    <xf numFmtId="3" fontId="7" fillId="4" borderId="59" xfId="0" applyNumberFormat="1" applyFont="1" applyFill="1" applyBorder="1" applyAlignment="1">
      <alignment horizontal="center" vertical="center"/>
    </xf>
    <xf numFmtId="3" fontId="7" fillId="4" borderId="57" xfId="0" applyNumberFormat="1" applyFont="1" applyFill="1" applyBorder="1" applyAlignment="1">
      <alignment horizontal="center" vertical="center"/>
    </xf>
    <xf numFmtId="10" fontId="6" fillId="4" borderId="59" xfId="1" applyNumberFormat="1" applyFont="1" applyFill="1" applyBorder="1" applyAlignment="1">
      <alignment horizontal="center" vertical="center"/>
    </xf>
    <xf numFmtId="10" fontId="6" fillId="4" borderId="57" xfId="1" applyNumberFormat="1" applyFont="1" applyFill="1" applyBorder="1" applyAlignment="1">
      <alignment horizontal="center" vertical="center"/>
    </xf>
    <xf numFmtId="10" fontId="6" fillId="0" borderId="60" xfId="0" applyNumberFormat="1" applyFont="1" applyBorder="1" applyAlignment="1">
      <alignment horizontal="center" vertical="center"/>
    </xf>
    <xf numFmtId="10" fontId="6" fillId="0" borderId="58" xfId="0" applyNumberFormat="1" applyFont="1" applyBorder="1" applyAlignment="1">
      <alignment horizontal="center" vertical="center"/>
    </xf>
    <xf numFmtId="10" fontId="6" fillId="4" borderId="19" xfId="1" applyNumberFormat="1" applyFont="1" applyFill="1" applyBorder="1" applyAlignment="1">
      <alignment horizontal="center" vertical="center"/>
    </xf>
    <xf numFmtId="10" fontId="6" fillId="4" borderId="24" xfId="1" applyNumberFormat="1" applyFont="1" applyFill="1" applyBorder="1" applyAlignment="1">
      <alignment horizontal="center" vertical="center"/>
    </xf>
    <xf numFmtId="10" fontId="6" fillId="4" borderId="29" xfId="1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3" fillId="3" borderId="3" xfId="0" applyNumberFormat="1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4" fontId="3" fillId="3" borderId="2" xfId="0" applyNumberFormat="1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4" fontId="3" fillId="3" borderId="7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4" fontId="3" fillId="3" borderId="9" xfId="0" applyNumberFormat="1" applyFont="1" applyFill="1" applyBorder="1" applyAlignment="1">
      <alignment horizontal="center" vertical="center" wrapText="1"/>
    </xf>
    <xf numFmtId="4" fontId="3" fillId="3" borderId="13" xfId="0" applyNumberFormat="1" applyFont="1" applyFill="1" applyBorder="1" applyAlignment="1">
      <alignment horizontal="center" vertical="center" wrapText="1"/>
    </xf>
    <xf numFmtId="4" fontId="3" fillId="3" borderId="14" xfId="0" applyNumberFormat="1" applyFont="1" applyFill="1" applyBorder="1" applyAlignment="1">
      <alignment horizontal="center" vertical="center" wrapText="1"/>
    </xf>
    <xf numFmtId="4" fontId="3" fillId="3" borderId="10" xfId="0" applyNumberFormat="1" applyFont="1" applyFill="1" applyBorder="1" applyAlignment="1">
      <alignment horizontal="center" vertical="center" wrapText="1"/>
    </xf>
    <xf numFmtId="4" fontId="3" fillId="3" borderId="15" xfId="0" applyNumberFormat="1" applyFont="1" applyFill="1" applyBorder="1" applyAlignment="1">
      <alignment horizontal="center" vertical="center" wrapText="1"/>
    </xf>
    <xf numFmtId="4" fontId="3" fillId="3" borderId="80" xfId="0" applyNumberFormat="1" applyFont="1" applyFill="1" applyBorder="1" applyAlignment="1">
      <alignment horizontal="center" vertical="center" wrapText="1"/>
    </xf>
    <xf numFmtId="4" fontId="3" fillId="3" borderId="81" xfId="0" applyNumberFormat="1" applyFont="1" applyFill="1" applyBorder="1" applyAlignment="1">
      <alignment horizontal="center" vertical="center" wrapText="1"/>
    </xf>
    <xf numFmtId="4" fontId="7" fillId="4" borderId="19" xfId="0" applyNumberFormat="1" applyFont="1" applyFill="1" applyBorder="1" applyAlignment="1">
      <alignment horizontal="center" vertical="center"/>
    </xf>
    <xf numFmtId="4" fontId="7" fillId="4" borderId="24" xfId="0" applyNumberFormat="1" applyFont="1" applyFill="1" applyBorder="1" applyAlignment="1">
      <alignment horizontal="center" vertical="center"/>
    </xf>
    <xf numFmtId="4" fontId="7" fillId="4" borderId="29" xfId="0" applyNumberFormat="1" applyFont="1" applyFill="1" applyBorder="1" applyAlignment="1">
      <alignment horizontal="center" vertical="center"/>
    </xf>
    <xf numFmtId="10" fontId="6" fillId="0" borderId="20" xfId="0" applyNumberFormat="1" applyFont="1" applyBorder="1" applyAlignment="1">
      <alignment horizontal="center" vertical="center"/>
    </xf>
    <xf numFmtId="10" fontId="6" fillId="0" borderId="25" xfId="0" applyNumberFormat="1" applyFont="1" applyBorder="1" applyAlignment="1">
      <alignment horizontal="center" vertical="center"/>
    </xf>
    <xf numFmtId="10" fontId="6" fillId="0" borderId="31" xfId="0" applyNumberFormat="1" applyFont="1" applyBorder="1" applyAlignment="1">
      <alignment horizontal="center" vertical="center"/>
    </xf>
    <xf numFmtId="4" fontId="7" fillId="4" borderId="36" xfId="0" applyNumberFormat="1" applyFont="1" applyFill="1" applyBorder="1" applyAlignment="1">
      <alignment horizontal="center" vertical="center"/>
    </xf>
    <xf numFmtId="4" fontId="7" fillId="4" borderId="41" xfId="0" applyNumberFormat="1" applyFont="1" applyFill="1" applyBorder="1" applyAlignment="1">
      <alignment horizontal="center" vertical="center"/>
    </xf>
    <xf numFmtId="10" fontId="6" fillId="4" borderId="36" xfId="1" applyNumberFormat="1" applyFont="1" applyFill="1" applyBorder="1" applyAlignment="1">
      <alignment horizontal="center" vertical="center"/>
    </xf>
    <xf numFmtId="10" fontId="6" fillId="0" borderId="42" xfId="0" applyNumberFormat="1" applyFont="1" applyBorder="1" applyAlignment="1">
      <alignment horizontal="center" vertical="center"/>
    </xf>
    <xf numFmtId="10" fontId="6" fillId="0" borderId="45" xfId="0" applyNumberFormat="1" applyFont="1" applyBorder="1" applyAlignment="1">
      <alignment horizontal="center" vertical="center"/>
    </xf>
    <xf numFmtId="10" fontId="6" fillId="0" borderId="47" xfId="0" applyNumberFormat="1" applyFont="1" applyBorder="1" applyAlignment="1">
      <alignment horizontal="center" vertical="center"/>
    </xf>
    <xf numFmtId="4" fontId="3" fillId="3" borderId="82" xfId="0" applyNumberFormat="1" applyFont="1" applyFill="1" applyBorder="1" applyAlignment="1">
      <alignment horizontal="center" vertical="center" wrapText="1"/>
    </xf>
    <xf numFmtId="4" fontId="3" fillId="3" borderId="83" xfId="0" applyNumberFormat="1" applyFont="1" applyFill="1" applyBorder="1" applyAlignment="1">
      <alignment horizontal="center" vertical="center" wrapText="1"/>
    </xf>
    <xf numFmtId="4" fontId="3" fillId="3" borderId="84" xfId="0" applyNumberFormat="1" applyFont="1" applyFill="1" applyBorder="1" applyAlignment="1">
      <alignment horizontal="center" vertical="center" wrapText="1"/>
    </xf>
    <xf numFmtId="4" fontId="7" fillId="4" borderId="49" xfId="0" applyNumberFormat="1" applyFont="1" applyFill="1" applyBorder="1" applyAlignment="1">
      <alignment horizontal="center" vertical="center"/>
    </xf>
    <xf numFmtId="4" fontId="7" fillId="4" borderId="57" xfId="0" applyNumberFormat="1" applyFont="1" applyFill="1" applyBorder="1" applyAlignment="1">
      <alignment horizontal="center" vertical="center"/>
    </xf>
    <xf numFmtId="10" fontId="6" fillId="4" borderId="49" xfId="1" applyNumberFormat="1" applyFont="1" applyFill="1" applyBorder="1" applyAlignment="1">
      <alignment horizontal="center" vertical="center"/>
    </xf>
    <xf numFmtId="10" fontId="6" fillId="0" borderId="50" xfId="0" applyNumberFormat="1" applyFont="1" applyBorder="1" applyAlignment="1">
      <alignment horizontal="center" vertical="center"/>
    </xf>
    <xf numFmtId="10" fontId="6" fillId="0" borderId="54" xfId="0" applyNumberFormat="1" applyFont="1" applyBorder="1" applyAlignment="1">
      <alignment horizontal="center" vertical="center"/>
    </xf>
    <xf numFmtId="4" fontId="3" fillId="3" borderId="88" xfId="0" applyNumberFormat="1" applyFont="1" applyFill="1" applyBorder="1" applyAlignment="1">
      <alignment horizontal="center" vertical="center" wrapText="1"/>
    </xf>
    <xf numFmtId="4" fontId="7" fillId="4" borderId="59" xfId="0" applyNumberFormat="1" applyFont="1" applyFill="1" applyBorder="1" applyAlignment="1">
      <alignment horizontal="center" vertical="center"/>
    </xf>
    <xf numFmtId="9" fontId="9" fillId="5" borderId="62" xfId="1" applyFont="1" applyFill="1" applyBorder="1" applyAlignment="1">
      <alignment horizontal="center" vertical="center" wrapText="1"/>
    </xf>
    <xf numFmtId="9" fontId="9" fillId="5" borderId="63" xfId="1" applyFont="1" applyFill="1" applyBorder="1" applyAlignment="1">
      <alignment horizontal="center" vertical="center" wrapText="1"/>
    </xf>
    <xf numFmtId="9" fontId="8" fillId="6" borderId="64" xfId="1" applyFont="1" applyFill="1" applyBorder="1" applyAlignment="1">
      <alignment horizontal="center" vertical="center" wrapText="1"/>
    </xf>
    <xf numFmtId="9" fontId="8" fillId="6" borderId="0" xfId="1" applyFont="1" applyFill="1" applyBorder="1" applyAlignment="1">
      <alignment horizontal="center" vertical="center" wrapText="1"/>
    </xf>
    <xf numFmtId="4" fontId="3" fillId="3" borderId="16" xfId="0" applyNumberFormat="1" applyFont="1" applyFill="1" applyBorder="1" applyAlignment="1">
      <alignment horizontal="center" vertical="center" wrapText="1"/>
    </xf>
    <xf numFmtId="4" fontId="3" fillId="3" borderId="21" xfId="0" applyNumberFormat="1" applyFont="1" applyFill="1" applyBorder="1" applyAlignment="1">
      <alignment horizontal="center" vertical="center" wrapText="1"/>
    </xf>
    <xf numFmtId="3" fontId="6" fillId="4" borderId="19" xfId="0" applyNumberFormat="1" applyFont="1" applyFill="1" applyBorder="1" applyAlignment="1">
      <alignment horizontal="center" vertical="center"/>
    </xf>
    <xf numFmtId="3" fontId="6" fillId="4" borderId="24" xfId="0" applyNumberFormat="1" applyFont="1" applyFill="1" applyBorder="1" applyAlignment="1">
      <alignment horizontal="center" vertical="center"/>
    </xf>
    <xf numFmtId="3" fontId="6" fillId="4" borderId="29" xfId="0" applyNumberFormat="1" applyFont="1" applyFill="1" applyBorder="1" applyAlignment="1">
      <alignment horizontal="center" vertical="center"/>
    </xf>
    <xf numFmtId="4" fontId="3" fillId="3" borderId="65" xfId="0" applyNumberFormat="1" applyFont="1" applyFill="1" applyBorder="1" applyAlignment="1">
      <alignment horizontal="center" vertical="center" wrapText="1"/>
    </xf>
    <xf numFmtId="4" fontId="3" fillId="3" borderId="64" xfId="0" applyNumberFormat="1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4" fontId="9" fillId="5" borderId="14" xfId="0" applyNumberFormat="1" applyFont="1" applyFill="1" applyBorder="1" applyAlignment="1">
      <alignment horizontal="center" vertical="center" wrapText="1"/>
    </xf>
    <xf numFmtId="3" fontId="6" fillId="4" borderId="41" xfId="0" applyNumberFormat="1" applyFont="1" applyFill="1" applyBorder="1" applyAlignment="1">
      <alignment horizontal="center" vertical="center"/>
    </xf>
    <xf numFmtId="4" fontId="3" fillId="3" borderId="68" xfId="0" applyNumberFormat="1" applyFont="1" applyFill="1" applyBorder="1" applyAlignment="1">
      <alignment horizontal="center" vertical="center" wrapText="1"/>
    </xf>
    <xf numFmtId="4" fontId="3" fillId="3" borderId="66" xfId="0" applyNumberFormat="1" applyFont="1" applyFill="1" applyBorder="1" applyAlignment="1">
      <alignment horizontal="center" vertical="center" wrapText="1"/>
    </xf>
    <xf numFmtId="4" fontId="3" fillId="3" borderId="89" xfId="0" applyNumberFormat="1" applyFont="1" applyFill="1" applyBorder="1" applyAlignment="1">
      <alignment horizontal="center" vertical="center" wrapText="1"/>
    </xf>
    <xf numFmtId="3" fontId="6" fillId="4" borderId="71" xfId="0" applyNumberFormat="1" applyFont="1" applyFill="1" applyBorder="1" applyAlignment="1">
      <alignment horizontal="center" vertical="center"/>
    </xf>
    <xf numFmtId="3" fontId="6" fillId="4" borderId="49" xfId="0" applyNumberFormat="1" applyFont="1" applyFill="1" applyBorder="1" applyAlignment="1">
      <alignment horizontal="center" vertical="center"/>
    </xf>
    <xf numFmtId="3" fontId="6" fillId="4" borderId="57" xfId="0" applyNumberFormat="1" applyFont="1" applyFill="1" applyBorder="1" applyAlignment="1">
      <alignment horizontal="center" vertical="center"/>
    </xf>
    <xf numFmtId="3" fontId="6" fillId="4" borderId="59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3" fontId="9" fillId="5" borderId="14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61"/>
  <sheetViews>
    <sheetView showGridLines="0" tabSelected="1" topLeftCell="A37" workbookViewId="0">
      <selection activeCell="C22" sqref="C22"/>
    </sheetView>
  </sheetViews>
  <sheetFormatPr baseColWidth="10" defaultRowHeight="15" x14ac:dyDescent="0.25"/>
  <cols>
    <col min="2" max="2" width="26.42578125" customWidth="1"/>
    <col min="3" max="3" width="12.85546875" customWidth="1"/>
    <col min="4" max="7" width="15.7109375" customWidth="1"/>
    <col min="8" max="8" width="19.28515625" customWidth="1"/>
    <col min="9" max="9" width="15.7109375" customWidth="1"/>
    <col min="10" max="13" width="12.28515625" customWidth="1"/>
    <col min="16" max="16" width="11.7109375" bestFit="1" customWidth="1"/>
  </cols>
  <sheetData>
    <row r="2" spans="1:13" ht="18" customHeight="1" x14ac:dyDescent="0.25"/>
    <row r="3" spans="1:13" ht="23.25" customHeight="1" thickBot="1" x14ac:dyDescent="0.3">
      <c r="A3" s="1"/>
      <c r="B3" s="118" t="s">
        <v>24</v>
      </c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</row>
    <row r="4" spans="1:13" ht="19.5" customHeight="1" thickBot="1" x14ac:dyDescent="0.3">
      <c r="A4" s="2"/>
      <c r="B4" s="119" t="s">
        <v>1</v>
      </c>
      <c r="C4" s="120"/>
      <c r="D4" s="123" t="s">
        <v>2</v>
      </c>
      <c r="E4" s="124"/>
      <c r="F4" s="124"/>
      <c r="G4" s="125"/>
      <c r="H4" s="126" t="s">
        <v>3</v>
      </c>
      <c r="I4" s="127"/>
      <c r="J4" s="127" t="s">
        <v>4</v>
      </c>
      <c r="K4" s="127"/>
      <c r="L4" s="127" t="s">
        <v>5</v>
      </c>
      <c r="M4" s="130"/>
    </row>
    <row r="5" spans="1:13" ht="55.15" customHeight="1" thickBot="1" x14ac:dyDescent="0.3">
      <c r="A5" s="2"/>
      <c r="B5" s="121"/>
      <c r="C5" s="122"/>
      <c r="D5" s="3" t="s">
        <v>6</v>
      </c>
      <c r="E5" s="4" t="s">
        <v>7</v>
      </c>
      <c r="F5" s="4" t="s">
        <v>8</v>
      </c>
      <c r="G5" s="4" t="s">
        <v>9</v>
      </c>
      <c r="H5" s="128"/>
      <c r="I5" s="129"/>
      <c r="J5" s="129"/>
      <c r="K5" s="129"/>
      <c r="L5" s="129"/>
      <c r="M5" s="131"/>
    </row>
    <row r="6" spans="1:13" ht="15.75" thickBot="1" x14ac:dyDescent="0.3">
      <c r="B6" s="132" t="s">
        <v>10</v>
      </c>
      <c r="C6" s="73" t="s">
        <v>11</v>
      </c>
      <c r="D6" s="6">
        <v>0</v>
      </c>
      <c r="E6" s="6">
        <v>0</v>
      </c>
      <c r="F6" s="6">
        <v>0</v>
      </c>
      <c r="G6" s="6">
        <v>0</v>
      </c>
      <c r="H6" s="6">
        <f t="shared" ref="H6:H13" si="0">+D6+E6+F6+G6</f>
        <v>0</v>
      </c>
      <c r="I6" s="134">
        <f>H6+H7+H8+H9</f>
        <v>1595607.0499999998</v>
      </c>
      <c r="J6" s="7">
        <f t="shared" ref="J6:J27" si="1">H6/H$28</f>
        <v>0</v>
      </c>
      <c r="K6" s="115">
        <f>+J6+J7+J8+J9</f>
        <v>0.39063482508131153</v>
      </c>
      <c r="L6" s="7">
        <f>H6/I$6</f>
        <v>0</v>
      </c>
      <c r="M6" s="137">
        <f>L7+L8+L9+L6</f>
        <v>1</v>
      </c>
    </row>
    <row r="7" spans="1:13" ht="14.45" customHeight="1" thickBot="1" x14ac:dyDescent="0.3">
      <c r="B7" s="133"/>
      <c r="C7" s="74" t="s">
        <v>12</v>
      </c>
      <c r="D7" s="9">
        <v>749404.66</v>
      </c>
      <c r="E7" s="9">
        <v>0</v>
      </c>
      <c r="F7" s="9">
        <v>201605.32</v>
      </c>
      <c r="G7" s="9">
        <v>538435</v>
      </c>
      <c r="H7" s="9">
        <f>+D7+E7+F7+G7</f>
        <v>1489444.98</v>
      </c>
      <c r="I7" s="135"/>
      <c r="J7" s="10">
        <f t="shared" si="1"/>
        <v>0.36464433973924693</v>
      </c>
      <c r="K7" s="116"/>
      <c r="L7" s="10">
        <f t="shared" ref="L7:L9" si="2">H7/I$6</f>
        <v>0.93346603100055248</v>
      </c>
      <c r="M7" s="138"/>
    </row>
    <row r="8" spans="1:13" ht="14.45" customHeight="1" thickBot="1" x14ac:dyDescent="0.3">
      <c r="B8" s="133"/>
      <c r="C8" s="11" t="s">
        <v>16</v>
      </c>
      <c r="D8" s="12">
        <v>0</v>
      </c>
      <c r="E8" s="13">
        <v>0</v>
      </c>
      <c r="F8" s="13">
        <v>0</v>
      </c>
      <c r="G8" s="13">
        <v>15643.64</v>
      </c>
      <c r="H8" s="9">
        <f>+D8+E8+F8+G8</f>
        <v>15643.64</v>
      </c>
      <c r="I8" s="135"/>
      <c r="J8" s="14">
        <f t="shared" si="1"/>
        <v>3.8298593472841625E-3</v>
      </c>
      <c r="K8" s="116"/>
      <c r="L8" s="14">
        <f t="shared" si="2"/>
        <v>9.8041933319359554E-3</v>
      </c>
      <c r="M8" s="138"/>
    </row>
    <row r="9" spans="1:13" ht="15" customHeight="1" thickBot="1" x14ac:dyDescent="0.3">
      <c r="B9" s="133"/>
      <c r="C9" s="50" t="s">
        <v>14</v>
      </c>
      <c r="D9" s="16">
        <v>0</v>
      </c>
      <c r="E9" s="16">
        <v>0</v>
      </c>
      <c r="F9" s="16">
        <v>0</v>
      </c>
      <c r="G9" s="16">
        <v>90518.43</v>
      </c>
      <c r="H9" s="16">
        <f t="shared" si="0"/>
        <v>90518.43</v>
      </c>
      <c r="I9" s="136"/>
      <c r="J9" s="17">
        <f t="shared" si="1"/>
        <v>2.2160625994780442E-2</v>
      </c>
      <c r="K9" s="117"/>
      <c r="L9" s="17">
        <f t="shared" si="2"/>
        <v>5.6729775667511625E-2</v>
      </c>
      <c r="M9" s="139"/>
    </row>
    <row r="10" spans="1:13" ht="15.75" thickBot="1" x14ac:dyDescent="0.3">
      <c r="B10" s="133" t="s">
        <v>15</v>
      </c>
      <c r="C10" s="73" t="s">
        <v>11</v>
      </c>
      <c r="D10" s="6">
        <v>0</v>
      </c>
      <c r="E10" s="6">
        <v>0</v>
      </c>
      <c r="F10" s="6">
        <v>0</v>
      </c>
      <c r="G10" s="6">
        <v>0</v>
      </c>
      <c r="H10" s="6">
        <f t="shared" si="0"/>
        <v>0</v>
      </c>
      <c r="I10" s="134">
        <f>H10+H11+H12</f>
        <v>0</v>
      </c>
      <c r="J10" s="7">
        <f t="shared" si="1"/>
        <v>0</v>
      </c>
      <c r="K10" s="115">
        <f>+J10+J11+J12</f>
        <v>0</v>
      </c>
      <c r="L10" s="7">
        <v>0</v>
      </c>
      <c r="M10" s="137">
        <f>+L10+L11+L12</f>
        <v>0</v>
      </c>
    </row>
    <row r="11" spans="1:13" ht="14.45" customHeight="1" thickBot="1" x14ac:dyDescent="0.3">
      <c r="B11" s="133"/>
      <c r="C11" s="18" t="s">
        <v>12</v>
      </c>
      <c r="D11" s="9">
        <v>0</v>
      </c>
      <c r="E11" s="9">
        <v>0</v>
      </c>
      <c r="F11" s="9">
        <v>0</v>
      </c>
      <c r="G11" s="9">
        <v>0</v>
      </c>
      <c r="H11" s="19">
        <f t="shared" si="0"/>
        <v>0</v>
      </c>
      <c r="I11" s="135"/>
      <c r="J11" s="10">
        <f t="shared" si="1"/>
        <v>0</v>
      </c>
      <c r="K11" s="116"/>
      <c r="L11" s="10">
        <v>0</v>
      </c>
      <c r="M11" s="138"/>
    </row>
    <row r="12" spans="1:13" ht="15" customHeight="1" thickBot="1" x14ac:dyDescent="0.3">
      <c r="B12" s="133"/>
      <c r="C12" s="20" t="s">
        <v>16</v>
      </c>
      <c r="D12" s="21">
        <v>0</v>
      </c>
      <c r="E12" s="21">
        <v>0</v>
      </c>
      <c r="F12" s="21">
        <v>0</v>
      </c>
      <c r="G12" s="21">
        <v>0</v>
      </c>
      <c r="H12" s="21">
        <f t="shared" si="0"/>
        <v>0</v>
      </c>
      <c r="I12" s="136"/>
      <c r="J12" s="17">
        <f t="shared" si="1"/>
        <v>0</v>
      </c>
      <c r="K12" s="117"/>
      <c r="L12" s="17">
        <v>0</v>
      </c>
      <c r="M12" s="139"/>
    </row>
    <row r="13" spans="1:13" ht="15.75" thickBot="1" x14ac:dyDescent="0.3">
      <c r="B13" s="133" t="s">
        <v>0</v>
      </c>
      <c r="C13" s="73" t="s">
        <v>11</v>
      </c>
      <c r="D13" s="6">
        <v>0</v>
      </c>
      <c r="E13" s="6">
        <v>0</v>
      </c>
      <c r="F13" s="6">
        <v>0</v>
      </c>
      <c r="G13" s="6">
        <v>0</v>
      </c>
      <c r="H13" s="6">
        <f t="shared" si="0"/>
        <v>0</v>
      </c>
      <c r="I13" s="140">
        <f>+H13+H14+H16+H15</f>
        <v>1818196.6</v>
      </c>
      <c r="J13" s="7">
        <f t="shared" si="1"/>
        <v>0</v>
      </c>
      <c r="K13" s="115">
        <f>+J13+J14+J15+J16</f>
        <v>0.44512896255029416</v>
      </c>
      <c r="L13" s="7">
        <f>+H13/I$13</f>
        <v>0</v>
      </c>
      <c r="M13" s="137">
        <f>+L13+L14+L15+L16</f>
        <v>1</v>
      </c>
    </row>
    <row r="14" spans="1:13" ht="14.45" customHeight="1" thickBot="1" x14ac:dyDescent="0.3">
      <c r="B14" s="133"/>
      <c r="C14" s="18" t="s">
        <v>12</v>
      </c>
      <c r="D14" s="22">
        <v>146448.76</v>
      </c>
      <c r="E14" s="9">
        <v>99417.5</v>
      </c>
      <c r="F14" s="9">
        <v>159691.89000000001</v>
      </c>
      <c r="G14" s="9">
        <v>249904.46</v>
      </c>
      <c r="H14" s="9">
        <f>+D14+E14+F14+G14</f>
        <v>655462.61</v>
      </c>
      <c r="I14" s="135"/>
      <c r="J14" s="23">
        <f t="shared" si="1"/>
        <v>0.16046966075055252</v>
      </c>
      <c r="K14" s="116"/>
      <c r="L14" s="82">
        <f t="shared" ref="L14:L16" si="3">+H14/I$13</f>
        <v>0.36050150462276737</v>
      </c>
      <c r="M14" s="138"/>
    </row>
    <row r="15" spans="1:13" ht="15" customHeight="1" thickBot="1" x14ac:dyDescent="0.3">
      <c r="B15" s="133"/>
      <c r="C15" s="75" t="s">
        <v>13</v>
      </c>
      <c r="D15" s="25">
        <v>291635.93</v>
      </c>
      <c r="E15" s="25">
        <v>85597.47</v>
      </c>
      <c r="F15" s="25">
        <v>785500.59</v>
      </c>
      <c r="G15" s="25">
        <v>0</v>
      </c>
      <c r="H15" s="25">
        <f>+D15+E15+F15+G15</f>
        <v>1162733.99</v>
      </c>
      <c r="I15" s="135"/>
      <c r="J15" s="23">
        <f t="shared" si="1"/>
        <v>0.28465930179974164</v>
      </c>
      <c r="K15" s="116"/>
      <c r="L15" s="24">
        <f t="shared" si="3"/>
        <v>0.63949849537723258</v>
      </c>
      <c r="M15" s="138"/>
    </row>
    <row r="16" spans="1:13" ht="15" customHeight="1" thickBot="1" x14ac:dyDescent="0.3">
      <c r="B16" s="133"/>
      <c r="C16" s="27" t="s">
        <v>14</v>
      </c>
      <c r="D16" s="28">
        <v>0</v>
      </c>
      <c r="E16" s="28">
        <v>0</v>
      </c>
      <c r="F16" s="28">
        <v>0</v>
      </c>
      <c r="G16" s="28">
        <v>0</v>
      </c>
      <c r="H16" s="28">
        <f>+D16+E16+F16+G16</f>
        <v>0</v>
      </c>
      <c r="I16" s="141"/>
      <c r="J16" s="26">
        <f t="shared" si="1"/>
        <v>0</v>
      </c>
      <c r="K16" s="117"/>
      <c r="L16" s="26">
        <f t="shared" si="3"/>
        <v>0</v>
      </c>
      <c r="M16" s="139"/>
    </row>
    <row r="17" spans="1:16" ht="15.75" thickBot="1" x14ac:dyDescent="0.3">
      <c r="B17" s="133" t="s">
        <v>17</v>
      </c>
      <c r="C17" s="18" t="s">
        <v>12</v>
      </c>
      <c r="D17" s="9">
        <v>71584.899999999994</v>
      </c>
      <c r="E17" s="9">
        <v>0</v>
      </c>
      <c r="F17" s="9">
        <v>686.75</v>
      </c>
      <c r="G17" s="9">
        <v>20018</v>
      </c>
      <c r="H17" s="9">
        <f>+D17+E17+F17+G17</f>
        <v>92289.65</v>
      </c>
      <c r="I17" s="140">
        <f>H17+H18+H19</f>
        <v>184108.15999999997</v>
      </c>
      <c r="J17" s="23">
        <f t="shared" si="1"/>
        <v>2.259425419595975E-2</v>
      </c>
      <c r="K17" s="142">
        <f>J17+J18+J19</f>
        <v>4.5073164396987407E-2</v>
      </c>
      <c r="L17" s="10">
        <f>H17/I$17</f>
        <v>0.50127951960412842</v>
      </c>
      <c r="M17" s="143">
        <f>+L17+L18+L19</f>
        <v>1</v>
      </c>
      <c r="P17" s="67"/>
    </row>
    <row r="18" spans="1:16" ht="15.75" thickBot="1" x14ac:dyDescent="0.3">
      <c r="A18" s="72"/>
      <c r="B18" s="133"/>
      <c r="C18" s="11" t="s">
        <v>16</v>
      </c>
      <c r="D18" s="29">
        <v>6816.1</v>
      </c>
      <c r="E18" s="29">
        <v>25685.599999999999</v>
      </c>
      <c r="F18" s="29">
        <v>0</v>
      </c>
      <c r="G18" s="29">
        <v>0</v>
      </c>
      <c r="H18" s="29">
        <f>+D18+E18+F18+G18</f>
        <v>32501.699999999997</v>
      </c>
      <c r="I18" s="135"/>
      <c r="J18" s="30">
        <f t="shared" si="1"/>
        <v>7.9570317104986858E-3</v>
      </c>
      <c r="K18" s="116"/>
      <c r="L18" s="31">
        <f t="shared" ref="L18:L19" si="4">H18/I$17</f>
        <v>0.17653590150485454</v>
      </c>
      <c r="M18" s="144"/>
    </row>
    <row r="19" spans="1:16" ht="15.75" thickBot="1" x14ac:dyDescent="0.3">
      <c r="A19" s="1"/>
      <c r="B19" s="133"/>
      <c r="C19" s="32" t="s">
        <v>14</v>
      </c>
      <c r="D19" s="33">
        <v>0</v>
      </c>
      <c r="E19" s="34">
        <v>43756</v>
      </c>
      <c r="F19" s="33">
        <v>15560.81</v>
      </c>
      <c r="G19" s="33">
        <v>0</v>
      </c>
      <c r="H19" s="33">
        <f>D19+E19+F19+G19</f>
        <v>59316.81</v>
      </c>
      <c r="I19" s="136"/>
      <c r="J19" s="17">
        <f t="shared" si="1"/>
        <v>1.4521878490528974E-2</v>
      </c>
      <c r="K19" s="117"/>
      <c r="L19" s="17">
        <f t="shared" si="4"/>
        <v>0.32218457889101715</v>
      </c>
      <c r="M19" s="145"/>
    </row>
    <row r="20" spans="1:16" x14ac:dyDescent="0.25">
      <c r="A20" s="1"/>
      <c r="B20" s="146" t="s">
        <v>18</v>
      </c>
      <c r="C20" s="64" t="s">
        <v>12</v>
      </c>
      <c r="D20" s="35">
        <v>0</v>
      </c>
      <c r="E20" s="35">
        <v>41000</v>
      </c>
      <c r="F20" s="35">
        <v>2826.12</v>
      </c>
      <c r="G20" s="35">
        <v>0</v>
      </c>
      <c r="H20" s="35">
        <f>D20+E20+F20+G20</f>
        <v>43826.12</v>
      </c>
      <c r="I20" s="149">
        <f>H20+H21+H22</f>
        <v>43826.12</v>
      </c>
      <c r="J20" s="36">
        <f t="shared" si="1"/>
        <v>1.0729464199968638E-2</v>
      </c>
      <c r="K20" s="151">
        <f>J20+J21+J22</f>
        <v>1.0729464199968638E-2</v>
      </c>
      <c r="L20" s="36">
        <f>H20/I$20</f>
        <v>1</v>
      </c>
      <c r="M20" s="152">
        <f>L20+L21+L22</f>
        <v>1</v>
      </c>
    </row>
    <row r="21" spans="1:16" x14ac:dyDescent="0.25">
      <c r="A21" s="1"/>
      <c r="B21" s="147"/>
      <c r="C21" s="58" t="s">
        <v>16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149"/>
      <c r="J21" s="38">
        <f t="shared" si="1"/>
        <v>0</v>
      </c>
      <c r="K21" s="151"/>
      <c r="L21" s="39">
        <f t="shared" ref="L21:L22" si="5">H21/I$20</f>
        <v>0</v>
      </c>
      <c r="M21" s="153"/>
    </row>
    <row r="22" spans="1:16" ht="15.75" thickBot="1" x14ac:dyDescent="0.3">
      <c r="A22" s="1"/>
      <c r="B22" s="148"/>
      <c r="C22" s="65" t="s">
        <v>14</v>
      </c>
      <c r="D22" s="40">
        <v>0</v>
      </c>
      <c r="E22" s="40">
        <v>0</v>
      </c>
      <c r="F22" s="40">
        <v>0</v>
      </c>
      <c r="G22" s="40">
        <v>0</v>
      </c>
      <c r="H22" s="41">
        <f t="shared" ref="H22:H27" si="6">D22+E22+F22+G22</f>
        <v>0</v>
      </c>
      <c r="I22" s="150"/>
      <c r="J22" s="42">
        <f t="shared" si="1"/>
        <v>0</v>
      </c>
      <c r="K22" s="112"/>
      <c r="L22" s="42">
        <f t="shared" si="5"/>
        <v>0</v>
      </c>
      <c r="M22" s="114"/>
      <c r="N22" s="1"/>
    </row>
    <row r="23" spans="1:16" x14ac:dyDescent="0.25">
      <c r="B23" s="146" t="s">
        <v>25</v>
      </c>
      <c r="C23" s="76" t="s">
        <v>12</v>
      </c>
      <c r="D23" s="77">
        <v>0</v>
      </c>
      <c r="E23" s="77">
        <v>29999</v>
      </c>
      <c r="F23" s="77">
        <v>0</v>
      </c>
      <c r="G23" s="77">
        <v>0</v>
      </c>
      <c r="H23" s="77">
        <f>D23+E23+F23+G23</f>
        <v>29999</v>
      </c>
      <c r="I23" s="155">
        <f>+H23+H24</f>
        <v>66618.84</v>
      </c>
      <c r="J23" s="63">
        <f t="shared" si="1"/>
        <v>7.3443233518016007E-3</v>
      </c>
      <c r="K23" s="111">
        <f>J23+J24</f>
        <v>1.6309553727855412E-2</v>
      </c>
      <c r="L23" s="63">
        <f>H23/I$23</f>
        <v>0.45030805099578441</v>
      </c>
      <c r="M23" s="113">
        <f>L23+L24</f>
        <v>1</v>
      </c>
      <c r="N23" s="1"/>
    </row>
    <row r="24" spans="1:16" ht="15.75" thickBot="1" x14ac:dyDescent="0.3">
      <c r="B24" s="148"/>
      <c r="C24" s="80" t="s">
        <v>16</v>
      </c>
      <c r="D24" s="81">
        <v>0</v>
      </c>
      <c r="E24" s="81">
        <v>17438.02</v>
      </c>
      <c r="F24" s="81">
        <v>0</v>
      </c>
      <c r="G24" s="81">
        <v>19181.82</v>
      </c>
      <c r="H24" s="81">
        <f>D24+E24+F24+G24</f>
        <v>36619.839999999997</v>
      </c>
      <c r="I24" s="150"/>
      <c r="J24" s="42">
        <f t="shared" si="1"/>
        <v>8.9652303760538125E-3</v>
      </c>
      <c r="K24" s="112"/>
      <c r="L24" s="42">
        <f>H24/I$23</f>
        <v>0.54969194900421559</v>
      </c>
      <c r="M24" s="114"/>
      <c r="N24" s="1"/>
    </row>
    <row r="25" spans="1:16" x14ac:dyDescent="0.25">
      <c r="A25" s="1"/>
      <c r="B25" s="147" t="s">
        <v>19</v>
      </c>
      <c r="C25" s="64" t="s">
        <v>12</v>
      </c>
      <c r="D25" s="35">
        <v>29138.53</v>
      </c>
      <c r="E25" s="35">
        <v>49129.36</v>
      </c>
      <c r="F25" s="35">
        <v>39702.85</v>
      </c>
      <c r="G25" s="35">
        <v>14529</v>
      </c>
      <c r="H25" s="35">
        <f t="shared" si="6"/>
        <v>132499.74</v>
      </c>
      <c r="I25" s="155">
        <f>H25+H26+H27</f>
        <v>376294.54</v>
      </c>
      <c r="J25" s="36">
        <f t="shared" si="1"/>
        <v>3.2438445767846949E-2</v>
      </c>
      <c r="K25" s="111">
        <f>J25+J26+J27</f>
        <v>9.2124030043582841E-2</v>
      </c>
      <c r="L25" s="36">
        <f>H25/I$25</f>
        <v>0.35211709423155596</v>
      </c>
      <c r="M25" s="113">
        <f>L25+L26+L27</f>
        <v>1</v>
      </c>
      <c r="N25" s="1"/>
    </row>
    <row r="26" spans="1:16" x14ac:dyDescent="0.25">
      <c r="A26" s="1"/>
      <c r="B26" s="147"/>
      <c r="C26" s="70" t="s">
        <v>16</v>
      </c>
      <c r="D26" s="43">
        <v>46926.36</v>
      </c>
      <c r="E26" s="43">
        <v>95120.65</v>
      </c>
      <c r="F26" s="43">
        <v>50384.53</v>
      </c>
      <c r="G26" s="43">
        <v>36844.54</v>
      </c>
      <c r="H26" s="43">
        <f t="shared" si="6"/>
        <v>229276.08000000002</v>
      </c>
      <c r="I26" s="149"/>
      <c r="J26" s="44">
        <f t="shared" si="1"/>
        <v>5.6131126649339384E-2</v>
      </c>
      <c r="K26" s="151"/>
      <c r="L26" s="44">
        <f t="shared" ref="L26:L27" si="7">H26/I$25</f>
        <v>0.6092995130888692</v>
      </c>
      <c r="M26" s="153"/>
      <c r="N26" s="1"/>
    </row>
    <row r="27" spans="1:16" ht="15.75" thickBot="1" x14ac:dyDescent="0.3">
      <c r="A27" s="1"/>
      <c r="B27" s="154"/>
      <c r="C27" s="65" t="s">
        <v>11</v>
      </c>
      <c r="D27" s="40">
        <v>0</v>
      </c>
      <c r="E27" s="40">
        <v>0</v>
      </c>
      <c r="F27" s="40">
        <v>14518.72</v>
      </c>
      <c r="G27" s="40">
        <v>0</v>
      </c>
      <c r="H27" s="40">
        <f t="shared" si="6"/>
        <v>14518.72</v>
      </c>
      <c r="I27" s="150"/>
      <c r="J27" s="45">
        <f t="shared" si="1"/>
        <v>3.5544576263965111E-3</v>
      </c>
      <c r="K27" s="112"/>
      <c r="L27" s="45">
        <f t="shared" si="7"/>
        <v>3.858339267957489E-2</v>
      </c>
      <c r="M27" s="114"/>
      <c r="N27" s="1"/>
    </row>
    <row r="28" spans="1:16" s="47" customFormat="1" ht="18.75" thickBot="1" x14ac:dyDescent="0.4">
      <c r="B28" s="167" t="s">
        <v>20</v>
      </c>
      <c r="C28" s="168"/>
      <c r="D28" s="46">
        <f>SUM(D6:D27)</f>
        <v>1341955.2400000002</v>
      </c>
      <c r="E28" s="79">
        <f>SUM(E6:E27)</f>
        <v>487143.6</v>
      </c>
      <c r="F28" s="79">
        <f>SUM(F6:F27)</f>
        <v>1270477.5800000003</v>
      </c>
      <c r="G28" s="79">
        <f>SUM(G6:G27)</f>
        <v>985074.89</v>
      </c>
      <c r="H28" s="169">
        <f>I6+I13+I17+I20+I25+I23</f>
        <v>4084651.31</v>
      </c>
      <c r="I28" s="169"/>
      <c r="J28" s="156">
        <f>K6+K13+K17+K20+K25+K23</f>
        <v>1</v>
      </c>
      <c r="K28" s="157"/>
      <c r="L28" s="158"/>
      <c r="M28" s="159"/>
    </row>
    <row r="29" spans="1:16" x14ac:dyDescent="0.25">
      <c r="J29" s="48"/>
    </row>
    <row r="30" spans="1:16" ht="18.75" customHeight="1" x14ac:dyDescent="0.25"/>
    <row r="31" spans="1:16" ht="9.75" customHeight="1" x14ac:dyDescent="0.25"/>
    <row r="32" spans="1:16" ht="26.25" customHeight="1" thickBot="1" x14ac:dyDescent="0.3">
      <c r="B32" s="118" t="s">
        <v>26</v>
      </c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</row>
    <row r="33" spans="2:15" ht="21.75" customHeight="1" thickBot="1" x14ac:dyDescent="0.3">
      <c r="B33" s="165" t="s">
        <v>1</v>
      </c>
      <c r="C33" s="120"/>
      <c r="D33" s="123" t="s">
        <v>2</v>
      </c>
      <c r="E33" s="124"/>
      <c r="F33" s="124"/>
      <c r="G33" s="125"/>
      <c r="H33" s="126" t="s">
        <v>21</v>
      </c>
      <c r="I33" s="127"/>
      <c r="J33" s="127" t="s">
        <v>4</v>
      </c>
      <c r="K33" s="127"/>
      <c r="L33" s="127" t="s">
        <v>5</v>
      </c>
      <c r="M33" s="130"/>
    </row>
    <row r="34" spans="2:15" ht="55.15" customHeight="1" thickBot="1" x14ac:dyDescent="0.3">
      <c r="B34" s="166"/>
      <c r="C34" s="122"/>
      <c r="D34" s="49" t="s">
        <v>6</v>
      </c>
      <c r="E34" s="4" t="s">
        <v>7</v>
      </c>
      <c r="F34" s="4" t="s">
        <v>8</v>
      </c>
      <c r="G34" s="4" t="s">
        <v>9</v>
      </c>
      <c r="H34" s="128"/>
      <c r="I34" s="129"/>
      <c r="J34" s="129"/>
      <c r="K34" s="129"/>
      <c r="L34" s="129"/>
      <c r="M34" s="131"/>
    </row>
    <row r="35" spans="2:15" ht="15.75" thickBot="1" x14ac:dyDescent="0.3">
      <c r="B35" s="160" t="s">
        <v>10</v>
      </c>
      <c r="C35" s="5" t="s">
        <v>11</v>
      </c>
      <c r="D35" s="83">
        <v>0</v>
      </c>
      <c r="E35" s="83">
        <v>0</v>
      </c>
      <c r="F35" s="83">
        <v>0</v>
      </c>
      <c r="G35" s="83">
        <v>0</v>
      </c>
      <c r="H35" s="83">
        <f t="shared" ref="H35:H49" si="8">+D35+E35+F35+G35</f>
        <v>0</v>
      </c>
      <c r="I35" s="162">
        <f>H36+H37+H38</f>
        <v>21</v>
      </c>
      <c r="J35" s="7">
        <f>+H35/H$57</f>
        <v>0</v>
      </c>
      <c r="K35" s="115">
        <f>J38+J35+J36+ J37</f>
        <v>0.12804878048780488</v>
      </c>
      <c r="L35" s="7">
        <f>+H35/I$35</f>
        <v>0</v>
      </c>
      <c r="M35" s="137">
        <f>+L35+L36+L38+L37</f>
        <v>0.99999999999999989</v>
      </c>
    </row>
    <row r="36" spans="2:15" ht="15.75" thickBot="1" x14ac:dyDescent="0.3">
      <c r="B36" s="161"/>
      <c r="C36" s="8" t="s">
        <v>12</v>
      </c>
      <c r="D36" s="84">
        <v>6</v>
      </c>
      <c r="E36" s="84">
        <v>0</v>
      </c>
      <c r="F36" s="84">
        <v>6</v>
      </c>
      <c r="G36" s="84">
        <v>6</v>
      </c>
      <c r="H36" s="84">
        <f t="shared" si="8"/>
        <v>18</v>
      </c>
      <c r="I36" s="163"/>
      <c r="J36" s="10">
        <f t="shared" ref="J36:J56" si="9">+H36/H$57</f>
        <v>0.10975609756097561</v>
      </c>
      <c r="K36" s="116"/>
      <c r="L36" s="10">
        <f t="shared" ref="L36:L38" si="10">+H36/I$35</f>
        <v>0.8571428571428571</v>
      </c>
      <c r="M36" s="138"/>
    </row>
    <row r="37" spans="2:15" ht="15.75" thickBot="1" x14ac:dyDescent="0.3">
      <c r="B37" s="161"/>
      <c r="C37" s="11" t="s">
        <v>16</v>
      </c>
      <c r="D37" s="85">
        <v>0</v>
      </c>
      <c r="E37" s="86">
        <v>0</v>
      </c>
      <c r="F37" s="86">
        <v>0</v>
      </c>
      <c r="G37" s="86">
        <v>2</v>
      </c>
      <c r="H37" s="86">
        <f t="shared" si="8"/>
        <v>2</v>
      </c>
      <c r="I37" s="163"/>
      <c r="J37" s="14">
        <f t="shared" si="9"/>
        <v>1.2195121951219513E-2</v>
      </c>
      <c r="K37" s="116"/>
      <c r="L37" s="14">
        <f t="shared" si="10"/>
        <v>9.5238095238095233E-2</v>
      </c>
      <c r="M37" s="138"/>
    </row>
    <row r="38" spans="2:15" ht="15.75" thickBot="1" x14ac:dyDescent="0.3">
      <c r="B38" s="161"/>
      <c r="C38" s="15" t="s">
        <v>14</v>
      </c>
      <c r="D38" s="87">
        <v>0</v>
      </c>
      <c r="E38" s="87">
        <v>0</v>
      </c>
      <c r="F38" s="87">
        <v>0</v>
      </c>
      <c r="G38" s="87">
        <v>1</v>
      </c>
      <c r="H38" s="87">
        <f t="shared" si="8"/>
        <v>1</v>
      </c>
      <c r="I38" s="164"/>
      <c r="J38" s="17">
        <f t="shared" si="9"/>
        <v>6.0975609756097563E-3</v>
      </c>
      <c r="K38" s="117"/>
      <c r="L38" s="17">
        <f t="shared" si="10"/>
        <v>4.7619047619047616E-2</v>
      </c>
      <c r="M38" s="139"/>
      <c r="O38" s="68"/>
    </row>
    <row r="39" spans="2:15" ht="15.75" thickBot="1" x14ac:dyDescent="0.3">
      <c r="B39" s="161" t="s">
        <v>15</v>
      </c>
      <c r="C39" s="5" t="s">
        <v>11</v>
      </c>
      <c r="D39" s="83">
        <v>0</v>
      </c>
      <c r="E39" s="83">
        <v>0</v>
      </c>
      <c r="F39" s="83">
        <v>0</v>
      </c>
      <c r="G39" s="83">
        <v>0</v>
      </c>
      <c r="H39" s="83">
        <f t="shared" si="8"/>
        <v>0</v>
      </c>
      <c r="I39" s="162">
        <f>+H40+H41</f>
        <v>0</v>
      </c>
      <c r="J39" s="7">
        <f t="shared" si="9"/>
        <v>0</v>
      </c>
      <c r="K39" s="115">
        <f>+J41+J40+J39</f>
        <v>0</v>
      </c>
      <c r="L39" s="7">
        <v>0</v>
      </c>
      <c r="M39" s="137">
        <f>+L39+L40+L41</f>
        <v>0</v>
      </c>
    </row>
    <row r="40" spans="2:15" ht="15.75" thickBot="1" x14ac:dyDescent="0.3">
      <c r="B40" s="161"/>
      <c r="C40" s="18" t="s">
        <v>12</v>
      </c>
      <c r="D40" s="84">
        <v>0</v>
      </c>
      <c r="E40" s="84">
        <v>0</v>
      </c>
      <c r="F40" s="84">
        <v>0</v>
      </c>
      <c r="G40" s="84">
        <v>0</v>
      </c>
      <c r="H40" s="88">
        <f t="shared" si="8"/>
        <v>0</v>
      </c>
      <c r="I40" s="163"/>
      <c r="J40" s="10">
        <f t="shared" si="9"/>
        <v>0</v>
      </c>
      <c r="K40" s="116"/>
      <c r="L40" s="10">
        <v>0</v>
      </c>
      <c r="M40" s="138"/>
    </row>
    <row r="41" spans="2:15" ht="15.75" thickBot="1" x14ac:dyDescent="0.3">
      <c r="B41" s="161"/>
      <c r="C41" s="50" t="s">
        <v>16</v>
      </c>
      <c r="D41" s="89">
        <v>0</v>
      </c>
      <c r="E41" s="89">
        <v>0</v>
      </c>
      <c r="F41" s="89">
        <v>0</v>
      </c>
      <c r="G41" s="89">
        <v>0</v>
      </c>
      <c r="H41" s="89">
        <f t="shared" si="8"/>
        <v>0</v>
      </c>
      <c r="I41" s="164"/>
      <c r="J41" s="17">
        <f t="shared" si="9"/>
        <v>0</v>
      </c>
      <c r="K41" s="117"/>
      <c r="L41" s="17">
        <v>0</v>
      </c>
      <c r="M41" s="139"/>
    </row>
    <row r="42" spans="2:15" ht="15.75" thickBot="1" x14ac:dyDescent="0.3">
      <c r="B42" s="161" t="s">
        <v>0</v>
      </c>
      <c r="C42" s="5" t="s">
        <v>11</v>
      </c>
      <c r="D42" s="83">
        <v>0</v>
      </c>
      <c r="E42" s="83">
        <v>0</v>
      </c>
      <c r="F42" s="83">
        <v>0</v>
      </c>
      <c r="G42" s="83">
        <v>0</v>
      </c>
      <c r="H42" s="83">
        <f t="shared" si="8"/>
        <v>0</v>
      </c>
      <c r="I42" s="162">
        <f>H45+H43+H42+H44</f>
        <v>46</v>
      </c>
      <c r="J42" s="7">
        <f t="shared" si="9"/>
        <v>0</v>
      </c>
      <c r="K42" s="115">
        <f>+J42+J43+J44+J45</f>
        <v>0.28048780487804881</v>
      </c>
      <c r="L42" s="7">
        <f>+H42/I$42</f>
        <v>0</v>
      </c>
      <c r="M42" s="51"/>
    </row>
    <row r="43" spans="2:15" ht="15.75" thickBot="1" x14ac:dyDescent="0.3">
      <c r="B43" s="161"/>
      <c r="C43" s="18" t="s">
        <v>12</v>
      </c>
      <c r="D43" s="84">
        <v>2</v>
      </c>
      <c r="E43" s="84">
        <v>1</v>
      </c>
      <c r="F43" s="84">
        <v>2</v>
      </c>
      <c r="G43" s="84">
        <v>4</v>
      </c>
      <c r="H43" s="90">
        <f t="shared" si="8"/>
        <v>9</v>
      </c>
      <c r="I43" s="163"/>
      <c r="J43" s="23">
        <f t="shared" si="9"/>
        <v>5.4878048780487805E-2</v>
      </c>
      <c r="K43" s="116"/>
      <c r="L43" s="82">
        <f t="shared" ref="L43:L45" si="11">+H43/I$42</f>
        <v>0.19565217391304349</v>
      </c>
      <c r="M43" s="138">
        <f>+L42+L43++L44+L45</f>
        <v>1</v>
      </c>
    </row>
    <row r="44" spans="2:15" ht="15.75" thickBot="1" x14ac:dyDescent="0.3">
      <c r="B44" s="161"/>
      <c r="C44" s="52" t="s">
        <v>16</v>
      </c>
      <c r="D44" s="90">
        <v>2</v>
      </c>
      <c r="E44" s="90">
        <v>7</v>
      </c>
      <c r="F44" s="90">
        <v>28</v>
      </c>
      <c r="G44" s="90">
        <v>0</v>
      </c>
      <c r="H44" s="90">
        <f t="shared" si="8"/>
        <v>37</v>
      </c>
      <c r="I44" s="163"/>
      <c r="J44" s="23">
        <f t="shared" si="9"/>
        <v>0.22560975609756098</v>
      </c>
      <c r="K44" s="116"/>
      <c r="L44" s="24">
        <f t="shared" si="11"/>
        <v>0.80434782608695654</v>
      </c>
      <c r="M44" s="138"/>
    </row>
    <row r="45" spans="2:15" ht="15.75" thickBot="1" x14ac:dyDescent="0.3">
      <c r="B45" s="161"/>
      <c r="C45" s="53" t="s">
        <v>14</v>
      </c>
      <c r="D45" s="91">
        <v>0</v>
      </c>
      <c r="E45" s="91">
        <v>0</v>
      </c>
      <c r="F45" s="91">
        <v>0</v>
      </c>
      <c r="G45" s="91">
        <v>0</v>
      </c>
      <c r="H45" s="91">
        <f t="shared" si="8"/>
        <v>0</v>
      </c>
      <c r="I45" s="164"/>
      <c r="J45" s="17">
        <f t="shared" si="9"/>
        <v>0</v>
      </c>
      <c r="K45" s="117"/>
      <c r="L45" s="17">
        <f t="shared" si="11"/>
        <v>0</v>
      </c>
      <c r="M45" s="139"/>
    </row>
    <row r="46" spans="2:15" ht="14.45" customHeight="1" thickBot="1" x14ac:dyDescent="0.3">
      <c r="B46" s="161" t="s">
        <v>17</v>
      </c>
      <c r="C46" s="18" t="s">
        <v>12</v>
      </c>
      <c r="D46" s="84">
        <v>3</v>
      </c>
      <c r="E46" s="84">
        <v>0</v>
      </c>
      <c r="F46" s="84">
        <v>1</v>
      </c>
      <c r="G46" s="84">
        <v>3</v>
      </c>
      <c r="H46" s="84">
        <f t="shared" si="8"/>
        <v>7</v>
      </c>
      <c r="I46" s="163">
        <f>H48+H47+H46</f>
        <v>17</v>
      </c>
      <c r="J46" s="23">
        <f t="shared" si="9"/>
        <v>4.2682926829268296E-2</v>
      </c>
      <c r="K46" s="116">
        <f>+J46+J47+J48</f>
        <v>0.10365853658536585</v>
      </c>
      <c r="L46" s="10">
        <f>H46/I$46</f>
        <v>0.41176470588235292</v>
      </c>
      <c r="M46" s="144">
        <f>L46+L47+L48</f>
        <v>1</v>
      </c>
    </row>
    <row r="47" spans="2:15" ht="15.75" thickBot="1" x14ac:dyDescent="0.3">
      <c r="B47" s="161"/>
      <c r="C47" s="11" t="s">
        <v>16</v>
      </c>
      <c r="D47" s="92">
        <v>1</v>
      </c>
      <c r="E47" s="92">
        <v>7</v>
      </c>
      <c r="F47" s="92">
        <v>0</v>
      </c>
      <c r="G47" s="92">
        <v>0</v>
      </c>
      <c r="H47" s="92">
        <f t="shared" si="8"/>
        <v>8</v>
      </c>
      <c r="I47" s="163"/>
      <c r="J47" s="30">
        <f t="shared" si="9"/>
        <v>4.878048780487805E-2</v>
      </c>
      <c r="K47" s="116"/>
      <c r="L47" s="10">
        <f t="shared" ref="L47:L48" si="12">H47/I$46</f>
        <v>0.47058823529411764</v>
      </c>
      <c r="M47" s="144"/>
    </row>
    <row r="48" spans="2:15" ht="15.75" thickBot="1" x14ac:dyDescent="0.3">
      <c r="B48" s="161"/>
      <c r="C48" s="54" t="s">
        <v>14</v>
      </c>
      <c r="D48" s="93">
        <v>0</v>
      </c>
      <c r="E48" s="94">
        <v>1</v>
      </c>
      <c r="F48" s="93">
        <v>1</v>
      </c>
      <c r="G48" s="93">
        <v>0</v>
      </c>
      <c r="H48" s="93">
        <f t="shared" si="8"/>
        <v>2</v>
      </c>
      <c r="I48" s="170"/>
      <c r="J48" s="26">
        <f t="shared" si="9"/>
        <v>1.2195121951219513E-2</v>
      </c>
      <c r="K48" s="116"/>
      <c r="L48" s="10">
        <f t="shared" si="12"/>
        <v>0.11764705882352941</v>
      </c>
      <c r="M48" s="145"/>
    </row>
    <row r="49" spans="2:13" x14ac:dyDescent="0.25">
      <c r="B49" s="171" t="s">
        <v>18</v>
      </c>
      <c r="C49" s="55" t="s">
        <v>12</v>
      </c>
      <c r="D49" s="95">
        <v>0</v>
      </c>
      <c r="E49" s="95">
        <v>1</v>
      </c>
      <c r="F49" s="95">
        <v>1</v>
      </c>
      <c r="G49" s="95">
        <v>0</v>
      </c>
      <c r="H49" s="96">
        <f t="shared" si="8"/>
        <v>2</v>
      </c>
      <c r="I49" s="174">
        <f>H49+H50+H51</f>
        <v>2</v>
      </c>
      <c r="J49" s="56">
        <f t="shared" si="9"/>
        <v>1.2195121951219513E-2</v>
      </c>
      <c r="K49" s="111">
        <f>J49+J50+J51</f>
        <v>1.2195121951219513E-2</v>
      </c>
      <c r="L49" s="57">
        <f>H49/I$49</f>
        <v>1</v>
      </c>
      <c r="M49" s="152">
        <f>L50+L49+L51</f>
        <v>1</v>
      </c>
    </row>
    <row r="50" spans="2:13" x14ac:dyDescent="0.25">
      <c r="B50" s="172"/>
      <c r="C50" s="58" t="s">
        <v>16</v>
      </c>
      <c r="D50" s="97">
        <v>0</v>
      </c>
      <c r="E50" s="97">
        <v>0</v>
      </c>
      <c r="F50" s="97">
        <v>0</v>
      </c>
      <c r="G50" s="97">
        <v>0</v>
      </c>
      <c r="H50" s="98">
        <v>0</v>
      </c>
      <c r="I50" s="175"/>
      <c r="J50" s="39">
        <f t="shared" si="9"/>
        <v>0</v>
      </c>
      <c r="K50" s="151"/>
      <c r="L50" s="59">
        <f t="shared" ref="L50:L51" si="13">H50/I$49</f>
        <v>0</v>
      </c>
      <c r="M50" s="153"/>
    </row>
    <row r="51" spans="2:13" ht="15.75" thickBot="1" x14ac:dyDescent="0.3">
      <c r="B51" s="173"/>
      <c r="C51" s="60" t="s">
        <v>14</v>
      </c>
      <c r="D51" s="99">
        <v>0</v>
      </c>
      <c r="E51" s="99">
        <v>0</v>
      </c>
      <c r="F51" s="99">
        <v>0</v>
      </c>
      <c r="G51" s="99">
        <v>0</v>
      </c>
      <c r="H51" s="100">
        <v>0</v>
      </c>
      <c r="I51" s="176"/>
      <c r="J51" s="42">
        <f t="shared" si="9"/>
        <v>0</v>
      </c>
      <c r="K51" s="112"/>
      <c r="L51" s="61">
        <f t="shared" si="13"/>
        <v>0</v>
      </c>
      <c r="M51" s="114"/>
    </row>
    <row r="52" spans="2:13" x14ac:dyDescent="0.25">
      <c r="B52" s="107" t="s">
        <v>25</v>
      </c>
      <c r="C52" s="64" t="s">
        <v>12</v>
      </c>
      <c r="D52" s="101">
        <v>0</v>
      </c>
      <c r="E52" s="101">
        <v>1</v>
      </c>
      <c r="F52" s="101">
        <v>0</v>
      </c>
      <c r="G52" s="101">
        <v>0</v>
      </c>
      <c r="H52" s="101">
        <f>D52+E52+F52+G52</f>
        <v>1</v>
      </c>
      <c r="I52" s="109">
        <f>+H52+H53</f>
        <v>3</v>
      </c>
      <c r="J52" s="63">
        <f t="shared" si="9"/>
        <v>6.0975609756097563E-3</v>
      </c>
      <c r="K52" s="111">
        <f>J52+J53</f>
        <v>1.8292682926829271E-2</v>
      </c>
      <c r="L52" s="63">
        <f>H52/I$52</f>
        <v>0.33333333333333331</v>
      </c>
      <c r="M52" s="113">
        <f>L52+L53</f>
        <v>1</v>
      </c>
    </row>
    <row r="53" spans="2:13" ht="15.75" thickBot="1" x14ac:dyDescent="0.3">
      <c r="B53" s="108"/>
      <c r="C53" s="71" t="s">
        <v>16</v>
      </c>
      <c r="D53" s="102">
        <v>0</v>
      </c>
      <c r="E53" s="102">
        <v>1</v>
      </c>
      <c r="F53" s="102">
        <v>0</v>
      </c>
      <c r="G53" s="102">
        <v>1</v>
      </c>
      <c r="H53" s="102">
        <f>D53+E53+F53+G53</f>
        <v>2</v>
      </c>
      <c r="I53" s="110"/>
      <c r="J53" s="42">
        <f t="shared" si="9"/>
        <v>1.2195121951219513E-2</v>
      </c>
      <c r="K53" s="112"/>
      <c r="L53" s="42">
        <f>H53/I$52</f>
        <v>0.66666666666666663</v>
      </c>
      <c r="M53" s="114"/>
    </row>
    <row r="54" spans="2:13" x14ac:dyDescent="0.25">
      <c r="B54" s="172" t="s">
        <v>19</v>
      </c>
      <c r="C54" s="62" t="s">
        <v>12</v>
      </c>
      <c r="D54" s="103">
        <v>9</v>
      </c>
      <c r="E54" s="104">
        <v>8</v>
      </c>
      <c r="F54" s="104">
        <v>9</v>
      </c>
      <c r="G54" s="104">
        <v>6</v>
      </c>
      <c r="H54" s="104">
        <f>D54+E54+F54+G54</f>
        <v>32</v>
      </c>
      <c r="I54" s="177">
        <f>H54+H55+H56</f>
        <v>75</v>
      </c>
      <c r="J54" s="63">
        <f t="shared" si="9"/>
        <v>0.1951219512195122</v>
      </c>
      <c r="K54" s="111">
        <f>J54+J55+J56</f>
        <v>0.45731707317073172</v>
      </c>
      <c r="L54" s="63">
        <f>H54/I$54</f>
        <v>0.42666666666666669</v>
      </c>
      <c r="M54" s="113">
        <f>L54+L55+L56</f>
        <v>1</v>
      </c>
    </row>
    <row r="55" spans="2:13" x14ac:dyDescent="0.25">
      <c r="B55" s="172"/>
      <c r="C55" s="64" t="s">
        <v>16</v>
      </c>
      <c r="D55" s="105">
        <v>12</v>
      </c>
      <c r="E55" s="106">
        <v>12</v>
      </c>
      <c r="F55" s="106">
        <v>12</v>
      </c>
      <c r="G55" s="106">
        <v>5</v>
      </c>
      <c r="H55" s="106">
        <f>D55+E55+F55+G55</f>
        <v>41</v>
      </c>
      <c r="I55" s="175"/>
      <c r="J55" s="39">
        <f t="shared" si="9"/>
        <v>0.25</v>
      </c>
      <c r="K55" s="151"/>
      <c r="L55" s="39">
        <f t="shared" ref="L55:L56" si="14">H55/I$54</f>
        <v>0.54666666666666663</v>
      </c>
      <c r="M55" s="153"/>
    </row>
    <row r="56" spans="2:13" ht="15.75" thickBot="1" x14ac:dyDescent="0.3">
      <c r="B56" s="173"/>
      <c r="C56" s="65" t="s">
        <v>11</v>
      </c>
      <c r="D56" s="102">
        <v>0</v>
      </c>
      <c r="E56" s="102">
        <v>0</v>
      </c>
      <c r="F56" s="102">
        <v>2</v>
      </c>
      <c r="G56" s="102">
        <v>0</v>
      </c>
      <c r="H56" s="102">
        <f>D56+E56+F56+G56</f>
        <v>2</v>
      </c>
      <c r="I56" s="176"/>
      <c r="J56" s="42">
        <f t="shared" si="9"/>
        <v>1.2195121951219513E-2</v>
      </c>
      <c r="K56" s="112"/>
      <c r="L56" s="61">
        <f t="shared" si="14"/>
        <v>2.6666666666666668E-2</v>
      </c>
      <c r="M56" s="114"/>
    </row>
    <row r="57" spans="2:13" s="47" customFormat="1" ht="18.75" thickBot="1" x14ac:dyDescent="0.4">
      <c r="B57" s="178" t="s">
        <v>22</v>
      </c>
      <c r="C57" s="179"/>
      <c r="D57" s="69">
        <f>SUM(D35:D56)</f>
        <v>35</v>
      </c>
      <c r="E57" s="78">
        <f t="shared" ref="E57:G57" si="15">SUM(E35:E56)</f>
        <v>39</v>
      </c>
      <c r="F57" s="78">
        <f t="shared" si="15"/>
        <v>62</v>
      </c>
      <c r="G57" s="78">
        <f t="shared" si="15"/>
        <v>28</v>
      </c>
      <c r="H57" s="180">
        <f>I35+I42+I46+I49+I54+I52</f>
        <v>164</v>
      </c>
      <c r="I57" s="180"/>
      <c r="J57" s="156">
        <f>+K35+K39+K42+K46+K49+K54+K52</f>
        <v>1</v>
      </c>
      <c r="K57" s="157"/>
      <c r="L57" s="66"/>
      <c r="M57" s="66"/>
    </row>
    <row r="61" spans="2:13" x14ac:dyDescent="0.25">
      <c r="K61" t="s">
        <v>23</v>
      </c>
    </row>
  </sheetData>
  <mergeCells count="75">
    <mergeCell ref="B54:B56"/>
    <mergeCell ref="I54:I56"/>
    <mergeCell ref="K54:K56"/>
    <mergeCell ref="M54:M56"/>
    <mergeCell ref="B57:C57"/>
    <mergeCell ref="H57:I57"/>
    <mergeCell ref="J57:K57"/>
    <mergeCell ref="B39:B41"/>
    <mergeCell ref="K39:K41"/>
    <mergeCell ref="M39:M41"/>
    <mergeCell ref="B42:B45"/>
    <mergeCell ref="I42:I45"/>
    <mergeCell ref="M43:M45"/>
    <mergeCell ref="I39:I41"/>
    <mergeCell ref="J28:K28"/>
    <mergeCell ref="L28:M28"/>
    <mergeCell ref="B32:M32"/>
    <mergeCell ref="B35:B38"/>
    <mergeCell ref="I35:I38"/>
    <mergeCell ref="K35:K38"/>
    <mergeCell ref="M35:M38"/>
    <mergeCell ref="B33:C34"/>
    <mergeCell ref="D33:G33"/>
    <mergeCell ref="H33:I34"/>
    <mergeCell ref="J33:K34"/>
    <mergeCell ref="L33:M34"/>
    <mergeCell ref="B28:C28"/>
    <mergeCell ref="H28:I28"/>
    <mergeCell ref="B20:B22"/>
    <mergeCell ref="I20:I22"/>
    <mergeCell ref="K20:K22"/>
    <mergeCell ref="M20:M22"/>
    <mergeCell ref="B25:B27"/>
    <mergeCell ref="I25:I27"/>
    <mergeCell ref="K25:K27"/>
    <mergeCell ref="M25:M27"/>
    <mergeCell ref="B23:B24"/>
    <mergeCell ref="I23:I24"/>
    <mergeCell ref="K23:K24"/>
    <mergeCell ref="M23:M24"/>
    <mergeCell ref="B13:B16"/>
    <mergeCell ref="I13:I16"/>
    <mergeCell ref="K13:K16"/>
    <mergeCell ref="M13:M16"/>
    <mergeCell ref="B17:B19"/>
    <mergeCell ref="I17:I19"/>
    <mergeCell ref="K17:K19"/>
    <mergeCell ref="M17:M19"/>
    <mergeCell ref="B6:B9"/>
    <mergeCell ref="I6:I9"/>
    <mergeCell ref="K6:K9"/>
    <mergeCell ref="M6:M9"/>
    <mergeCell ref="B10:B12"/>
    <mergeCell ref="I10:I12"/>
    <mergeCell ref="K10:K12"/>
    <mergeCell ref="M10:M12"/>
    <mergeCell ref="B3:M3"/>
    <mergeCell ref="B4:C5"/>
    <mergeCell ref="D4:G4"/>
    <mergeCell ref="H4:I5"/>
    <mergeCell ref="J4:K5"/>
    <mergeCell ref="L4:M5"/>
    <mergeCell ref="B52:B53"/>
    <mergeCell ref="I52:I53"/>
    <mergeCell ref="K52:K53"/>
    <mergeCell ref="M52:M53"/>
    <mergeCell ref="K42:K45"/>
    <mergeCell ref="B46:B48"/>
    <mergeCell ref="I46:I48"/>
    <mergeCell ref="K46:K48"/>
    <mergeCell ref="M46:M48"/>
    <mergeCell ref="M49:M51"/>
    <mergeCell ref="B49:B51"/>
    <mergeCell ref="I49:I51"/>
    <mergeCell ref="K49:K51"/>
  </mergeCells>
  <pageMargins left="0.7" right="0.7" top="0.75" bottom="0.75" header="0.3" footer="0.3"/>
  <pageSetup paperSize="9" orientation="portrait" verticalDpi="0" r:id="rId1"/>
  <ignoredErrors>
    <ignoredError sqref="J17 J20 J25 L13 L20 L25 J49 J54 L52 L5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Adjudicados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Durán Amengual</cp:lastModifiedBy>
  <dcterms:created xsi:type="dcterms:W3CDTF">2026-08-19T12:36:19Z</dcterms:created>
  <dcterms:modified xsi:type="dcterms:W3CDTF">2026-08-28T09:57:28Z</dcterms:modified>
</cp:coreProperties>
</file>